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52" yWindow="65524" windowWidth="5988" windowHeight="6576" activeTab="0"/>
  </bookViews>
  <sheets>
    <sheet name="Оглавление" sheetId="1" r:id="rId1"/>
    <sheet name="КИО" sheetId="2" r:id="rId2"/>
    <sheet name="ПРО" sheetId="3" r:id="rId3"/>
  </sheets>
  <externalReferences>
    <externalReference r:id="rId6"/>
    <externalReference r:id="rId7"/>
  </externalReferences>
  <definedNames>
    <definedName name="Rate" localSheetId="2">'ПРО'!#REF!</definedName>
    <definedName name="Rate">'[1]Паяльное оборудование'!$F$3</definedName>
    <definedName name="Rate2">'[1]Контр. изм. оборуд'!$F$3</definedName>
    <definedName name="Z_A477F4BA_C91F_4C16_886E_B5C632E04E47_.wvu.Cols" localSheetId="1" hidden="1">'КИО'!$B:$C,'КИО'!$F:$F</definedName>
    <definedName name="Z_A477F4BA_C91F_4C16_886E_B5C632E04E47_.wvu.PrintArea" localSheetId="1" hidden="1">'КИО'!$A$1:$I$858</definedName>
    <definedName name="Z_A477F4BA_C91F_4C16_886E_B5C632E04E47_.wvu.Rows" localSheetId="0" hidden="1">'Оглавление'!$8:$10,'Оглавление'!$16:$21,'Оглавление'!$23:$30,'Оглавление'!$36:$37,'Оглавление'!$44:$45,'Оглавление'!$47:$47,'Оглавление'!$56:$56,'Оглавление'!$59:$65,'Оглавление'!$67:$70,'Оглавление'!$73:$78,'Оглавление'!$80:$98,'Оглавление'!$100:$101,'Оглавление'!$103:$107,'Оглавление'!$110:$112,'Оглавление'!$114:$119,'Оглавление'!#REF!,'Оглавление'!$124:$126,'Оглавление'!$128:$131</definedName>
    <definedName name="АКСЕССУАРЫ_ДЛЯ_ИЗМЕРИТЕЛЬНОГО_ТЕЛЕКОММУНИКАЦИОННОГО_ОБОРУДОВАНИЯ">'КИО'!$A$843</definedName>
    <definedName name="АКСЕССУАРЫ_к_вольтметрам">'КИО'!$223:$223</definedName>
    <definedName name="АКСЕССУАРЫ_К_ИЗМЕРИТЕЛЯМ__RLC">'КИО'!#REF!</definedName>
    <definedName name="АКСЕССУАРЫ_К_ИЗМЕРИТЕЛЯМ__RLC_фирмы__GOOD_WILL">'КИО'!$406:$406</definedName>
    <definedName name="АКСЕССУАРЫ_К_ИЗМЕРИТЕЛЯМ__RLC_фирмы__MOTECH">'КИО'!$416:$416</definedName>
    <definedName name="АКСЕССУАРЫ_к_измерителям_параметров_электрических_цепей">'КИО'!$A$745</definedName>
    <definedName name="АКСЕССУАРЫ_к_измерителям_температуры">'КИО'!$350:$350</definedName>
    <definedName name="АКСЕССУАРЫ_к_мультиметрам">'КИО'!$270:$270</definedName>
    <definedName name="АНАЛИЗАТОРЫ_____СПЕКТРА">'КИО'!$A$788</definedName>
    <definedName name="АНАЛИЗАТОРЫ__СПЕКТРА">'КИО'!$465:$465</definedName>
    <definedName name="АНАЛИЗАТОРЫ_ЛОГИЧЕСКИХ_УСТРОЙСТВ">'КИО'!$775:$775</definedName>
    <definedName name="АНАЛИЗАТОРЫ_СПЕКТРА">'КИО'!$457:$457</definedName>
    <definedName name="АНАЛИЗАТОРЫ_СПЕКТРА_фирмы__GOOD_WILL">'КИО'!$458:$458</definedName>
    <definedName name="АНАЛИЗАТОРЫ_СПЕКТРА_фирмы__PROTEK">'КИО'!$463:$463</definedName>
    <definedName name="Аналоговые_станции_для_пайки_и_демонтажа_контактным_способом" localSheetId="2">'ПРО'!$A$16</definedName>
    <definedName name="Аналоговые_станции_для_пайки_и_демонтажа_контактным_способом">#REF!</definedName>
    <definedName name="Антистатическая_мебель" localSheetId="2">'ПРО'!$A$460</definedName>
    <definedName name="Антистатическая_мебель">#REF!</definedName>
    <definedName name="Антистатическая_обувь" localSheetId="2">'ПРО'!$A$476</definedName>
    <definedName name="Антистатическая_обувь">#REF!</definedName>
    <definedName name="Антистатическая_спецодежда" localSheetId="2">'ПРО'!$A$469</definedName>
    <definedName name="Антистатическая_спецодежда">#REF!</definedName>
    <definedName name="Антистатические_контейнеры_для_хранения_компонентов_и_транспортировочная_тара" localSheetId="2">'ПРО'!$A$396</definedName>
    <definedName name="Антистатические_контейнеры_для_хранения_компонентов_и_транспортировочная_тара">#REF!</definedName>
    <definedName name="Антистатические_покрытия_и_гарнитура_заземления" localSheetId="2">'ПРО'!$A$436</definedName>
    <definedName name="Антистатические_покрытия_и_гарнитура_заземления">#REF!</definedName>
    <definedName name="Антистатические_принадлежности_разные" localSheetId="2">'ПРО'!$A$322</definedName>
    <definedName name="Антистатические_принадлежности_разные">#REF!</definedName>
    <definedName name="Антистатические_упаковочные_пакеты" localSheetId="2">'ПРО'!$A$413</definedName>
    <definedName name="Антистатические_упаковочные_пакеты">#REF!</definedName>
    <definedName name="Антистатический_прецизионный_монтажный_и_регулировочный_инструмент" localSheetId="2">'ПРО'!$A$355</definedName>
    <definedName name="Антистатический_прецизионный_монтажный_и_регулировочный_инструмент">#REF!</definedName>
    <definedName name="АНТИСТАТИЧЕСКОЕ_ОБОРУДОВАНИЕ" localSheetId="2">'ПРО'!$A$321</definedName>
    <definedName name="АНТИСТАТИЧЕСКОЕ_ОБОРУДОВАНИЕ">#REF!</definedName>
    <definedName name="Вакуумные_термоотсосы" localSheetId="2">'ПРО'!$A$36</definedName>
    <definedName name="Вакуумные_термоотсосы">#REF!</definedName>
    <definedName name="ВИРТУАЛЬНЫЕ_ПРИБОРЫ">'КИО'!$A$780</definedName>
    <definedName name="ВОЛЬТМЕТРЫ">'КИО'!$166:$166</definedName>
    <definedName name="ВОЛЬТМЕТРЫ_переменного_тока_фирмы__GOOD_WILL">'КИО'!$167:$167</definedName>
    <definedName name="ВОЛЬТМЕТРЫ_постоянного__переменного__импульсного_тока">'КИО'!$170:$170</definedName>
    <definedName name="ВОЛЬТМЕТРЫ_селективные">'КИО'!$186:$186</definedName>
    <definedName name="ВОЛЬТМЕТРЫ_универсальные">'КИО'!$195:$195</definedName>
    <definedName name="ВОЛЬТМЕТРЫ_универсальные_фирмы__GOOD_WILL">'КИО'!$189:$189</definedName>
    <definedName name="ВСПОМОГАТЕЛЬНОЕ__ОБОРУДОВАНИЕ">#REF!</definedName>
    <definedName name="Вспомогательные_принадлежности" localSheetId="2">'ПРО'!$A$41</definedName>
    <definedName name="Вспомогательные_принадлежности">#REF!</definedName>
    <definedName name="Газовые_паяльники_и_принадлежности_к_ним" localSheetId="2">'ПРО'!$A$226</definedName>
    <definedName name="Газовые_паяльники_и_принадлежности_к_ним">#REF!</definedName>
    <definedName name="ГЕНЕРАТОРЫ">'КИО'!$104:$104</definedName>
    <definedName name="ГЕНЕРАТОРЫ_ВЧ">'КИО'!$121:$121</definedName>
    <definedName name="ГЕНЕРАТОРЫ_ВЧ_фирмы__GOOD_WILL">'КИО'!$117:$117</definedName>
    <definedName name="ГЕНЕРАТОРЫ_импульсов">'КИО'!$141:$141</definedName>
    <definedName name="ГЕНЕРАТОРЫ_НЧ_и_шума">'КИО'!$107:$107</definedName>
    <definedName name="ГЕНЕРАТОРЫ_НЧ_фирмы__GOOD_WILL">'КИО'!$105:$105</definedName>
    <definedName name="ГЕНЕРАТОРЫ_сигналов_специальной_формы">'КИО'!$157:$157</definedName>
    <definedName name="ГЕНЕРАТОРЫ_сигналов_специальной_формы_фирмы">'КИО'!$157:$157</definedName>
    <definedName name="ГЕНЕРАТОРЫ_сигналов_специальной_формы_фирмы__GOOD_WILL">'КИО'!$148:$148</definedName>
    <definedName name="ГЕНЕРАТОРЫ_СИГНАЛОВ_СПЕЦИАЛЬНЫХ_ФОРМ">'КИО'!$A$784</definedName>
    <definedName name="ГЕНЕРАТОРЫ_ТВ_сигналов">'КИО'!$162:$162</definedName>
    <definedName name="ДЕЛИТЕЛИ_К_ОСЦИЛЛОГРАФАМ">'КИО'!$85:$85</definedName>
    <definedName name="ДЕЛИТЕЛИ_К_ОСЦИЛЛОГРАФАМ_фирмы__HODEN">'КИО'!$71:$71</definedName>
    <definedName name="ДОЗИМЕТРИЧЕСКИЕ_ПРИБОРЫ">'КИО'!$A$860</definedName>
    <definedName name="ИЗМЕРИТЕЛИ__________________ПАРАМЕТРОВ_ЭЛЕКТРИЧЕСКИХ_СЕТЕЙ">'КИО'!$A$715</definedName>
    <definedName name="ИЗМЕРИТЕЛИ__RLC">'КИО'!$424:$424</definedName>
    <definedName name="ИЗМЕРИТЕЛИ__МОЩНОСТИ">'КИО'!$499:$499</definedName>
    <definedName name="ИЗМЕРИТЕЛИ__ОПТИЧЕСКОЙ_МОЩНОСТИ">'КИО'!$503:$503</definedName>
    <definedName name="ИЗМЕРИТЕЛИ__ПАРАМЕТРОВ_ПОЛУПРОВОДНИКОВЫХ_ПРИБОРОВ">'КИО'!$435:$435</definedName>
    <definedName name="ИЗМЕРИТЕЛИ__ПАРАМЕТРОВ_ЭЛЕКТРИЧЕСКИХ_ЦЕПЕЙ">'КИО'!#REF!</definedName>
    <definedName name="ИЗМЕРИТЕЛИ__ПАРАМЕТРОВ_ЭЛЕКТРИЧЕСКИХ_ЦЕПЕЙ_фирмы__SEW">'КИО'!#REF!</definedName>
    <definedName name="ИЗМЕРИТЕЛИ_LCR_фирмы__MOTECH">'КИО'!$412:$412</definedName>
    <definedName name="ИЗМЕРИТЕЛИ_RC_фирмы__APPA">'КИО'!$422:$422</definedName>
    <definedName name="ИЗМЕРИТЕЛИ_RLC">'КИО'!$400:$400</definedName>
    <definedName name="ИЗМЕРИТЕЛИ_RLC_фирмы__COOD_WILL">'КИО'!$401:$401</definedName>
    <definedName name="ИЗМЕРИТЕЛИ_АЧХ">'КИО'!$471:$471</definedName>
    <definedName name="ИЗМЕРИТЕЛИ_ГРУППОВОГО_ВРЕМЕНИ_ЗАПАЗДЫВАНИЯ">'КИО'!$489:$489</definedName>
    <definedName name="ИЗМЕРИТЕЛИ_КАЧЕСТВА_ЭЛЕКТРИЧЕСКОЙ_ЭНЕРГИИ_фирмы__MOTECH">'КИО'!$A$743</definedName>
    <definedName name="ИЗМЕРИТЕЛИ_КОМПЛЕКСНЫХ_КОЭФФИЦИЕНТОВ_ПЕРЕДАЧИ_И_ОТРАЖЕНИЯ">'КИО'!$491:$491</definedName>
    <definedName name="ИЗМЕРИТЕЛИ_МОДУЛЯЦИИ">'КИО'!$476:$476</definedName>
    <definedName name="ИЗМЕРИТЕЛИ_МОЩНОСТИ">'КИО'!$498:$498</definedName>
    <definedName name="ИЗМЕРИТЕЛИ_НАПРЯЖЕННОСТИ_ПОЛЯ">'КИО'!$482:$482</definedName>
    <definedName name="ИЗМЕРИТЕЛИ_НЕЛИНЕЙНЫХ_ИСКАЖЕНИЙ">'КИО'!$478:$478</definedName>
    <definedName name="ИЗМЕРИТЕЛИ_ПАРАМЕТРОВ_БЕЗОПАСНОСТИ_ЭЛЕКТРООБОРУДОВАНИЯ">'КИО'!$A$749</definedName>
    <definedName name="ИЗМЕРИТЕЛИ_ПАРАМЕТРОВ_БЕЗОПАСНОСТИ_ЭЛЕКТРООБОРУДОВАНИЯ_фирмы__GOOD_WILL">'КИО'!$A$750</definedName>
    <definedName name="ИЗМЕРИТЕЛИ_ПАРАМЕТРОВ_ЛИНИЙ_ПЕРЕДАЧ">'КИО'!$664:$664</definedName>
    <definedName name="ИЗМЕРИТЕЛИ_ПАРАМЕТРОВ_ПОЛУПРОВОДНИКОВЫХ_ПРИБОРОВ">'КИО'!$429:$429</definedName>
    <definedName name="ИЗМЕРИТЕЛИ_ПАРАМЕТРОВ_ПОЛУПРОВОДНИКОВЫХ_ПРИБОРОВ_фирмы__GOOD_WILL">'КИО'!$430:$430</definedName>
    <definedName name="ИЗМЕРИТЕЛИ_ПАРАМЕТРОВ_ТРАНСФОРМАТОРОВ">'КИО'!$660:$660</definedName>
    <definedName name="ИЗМЕРИТЕЛИ_ПАРАМЕТРОВ_ТРАНСФОРМАТОРОВ_фирмы__GOOD_WILL">'КИО'!$661:$661</definedName>
    <definedName name="ИЗМЕРИТЕЛИ_ПАРАМЕТРОВ_УЗО_фирмы_SEW">'КИО'!$A$731</definedName>
    <definedName name="ИЗМЕРИТЕЛИ_ПАРАМЕТРОВ_ЭЛЕКТРИЧЕСКИХ_СЕТЕЙ">'КИО'!$A$724</definedName>
    <definedName name="ИЗМЕРИТЕЛИ_ПАРАМЕТРОВ_ЭЛЕКТРИЧЕСКИХ_СЕТЕЙ_ФИРМЫ__SEW">'КИО'!$A$716</definedName>
    <definedName name="ИЗМЕРИТЕЛИ_ПАРАМЕТРОВ_ЭЛЕКТРИЧЕСКИХ_ЦЕПЕЙ">'КИО'!#REF!</definedName>
    <definedName name="ИЗМЕРИТЕЛИ_ПАРАМЕТРОВ_ЭЛЕКТРИЧЕСКИХ_ЦЕПЕЙ_фирмы__SEW">'КИО'!#REF!</definedName>
    <definedName name="ИЗМЕРИТЕЛИ_ПОЛНЫХ_СОПРОТИВЛЕНИЙ" localSheetId="2">'[2]КИО'!#REF!</definedName>
    <definedName name="ИЗМЕРИТЕЛИ_ПОЛНЫХ_СОПРОТИВЛЕНИЙ">'КИО'!#REF!</definedName>
    <definedName name="ИЗМЕРИТЕЛИ_РАЗНОСТИ_ФАЗ">'КИО'!$486:$486</definedName>
    <definedName name="ИЗМЕРИТЕЛИ_СОПРОТИВЛЕНИЯ">'КИО'!$671:$671</definedName>
    <definedName name="ИЗМЕРИТЕЛИ_СОПРОТИВЛЕНИЯ_ЗАЗЕМЛЕНИЯ">'КИО'!$698:$698</definedName>
    <definedName name="ИЗМЕРИТЕЛИ_СОПРОТИВЛЕНИЯ_ЗАЗЕМЛЕНИЯ_фирмы__GOOD_WILL">'КИО'!$692:$692</definedName>
    <definedName name="ИЗМЕРИТЕЛИ_СОПРОТИВЛЕНИЯ_ЗАЗЕМЛЕНИЯ_фирмы__SEW">'КИО'!$694:$694</definedName>
    <definedName name="ИЗМЕРИТЕЛИ_СОПРОТИВЛЕНИЯ_ИЗОЛЯЦИИ">'КИО'!$685:$685</definedName>
    <definedName name="ИЗМЕРИТЕЛИ_СОПРОТИВЛЕНИЯ_ИЗОЛЯЦИИ_фирмы__SEW">'КИО'!$672:$672</definedName>
    <definedName name="ИЗМЕРИТЕЛИ_ТЕМПЕРАТУРЫ_И_ВЛАЖНОСТИ">'КИО'!$324:$324</definedName>
    <definedName name="ИЗМЕРИТЕЛИ_ТЕМПЕРАТУРЫ_и_ВЛАЖНОСТИ_фирмы__APPA">'КИО'!$325:$325</definedName>
    <definedName name="ИЗМЕРИТЕЛИ_ТЕМПЕРАТУРЫ_и_ВЛАЖНОСТИ_фирмы__CENTER">'КИО'!$332:$332</definedName>
    <definedName name="ИЗМЕРИТЕЛИ_ТЕМПЕРАТУРЫ_фирмы__RAYTEK">'КИО'!$348:$348</definedName>
    <definedName name="ИЗМЕРИТЕЛИ_ШУМА_И_ВИБРАЦИИ">'КИО'!$803:$803</definedName>
    <definedName name="ИЗМЕРИТЕЛИ_ЭЛЕКТРИЧЕСКОЙ_МОЩНОСТИ">'КИО'!$A$736</definedName>
    <definedName name="ИЗМЕРИТЕЛИ_ЭЛЕКТРИЧЕСКОЙ_МОЩНОСТИ_фирмы__GOOD_WILL">'КИО'!$A$741</definedName>
    <definedName name="ИЗМЕРИТЕЛИ_ЭЛЕКТРИЧЕСКОЙ_МОЩНОСТИ_фирмы__MOTECH">'КИО'!$A$741</definedName>
    <definedName name="ИЗМЕРИТЕЛИ_ЭЛЕКТРИЧЕСКОЙ_МОЩНОСТИ_фирмы__POUNDFUL">'КИО'!$801:$801</definedName>
    <definedName name="ИЗМЕРИТЕЛИ_ЭЛЕКТРИЧЕСКОЙМОЩНОСТИ_фирмы__GOOD_WILL">'КИО'!$737:$737</definedName>
    <definedName name="ИЗМЕРИТЕЛЬНОЕ__ОБОРУДОВАНИЕ">'КИО'!$822:$822</definedName>
    <definedName name="ИЗМЕРИТЕЛЬНОЕ_ОБОРУДОВАНИЕ">'КИО'!$806:$806</definedName>
    <definedName name="ИЗМЕРИТЕЛЬНОЕ_ОБОРУДОВАНИЕ_фирмы__SEW">'КИО'!$818:$818</definedName>
    <definedName name="ИЗМЕРИТЕЛЬНОЕ_ОБОРУДОВАНИЕ_фирмы__МОТЕСН">'КИО'!$A$807</definedName>
    <definedName name="Импульсные_источники_питания">'КИО'!$580:$580</definedName>
    <definedName name="Инструмент_позиционирования_компонентов" localSheetId="2">'ПРО'!$A$308</definedName>
    <definedName name="Инструмент_позиционирования_компонентов">#REF!</definedName>
    <definedName name="Инфракрасные_паяльно_ремонтные_станции_и_элементы_к_ним" localSheetId="2">'ПРО'!$A$28</definedName>
    <definedName name="Инфракрасные_паяльно_ремонтные_станции_и_элементы_к_ним">#REF!</definedName>
    <definedName name="ИСТОЧНИКИ_ПЕРЕМЕННОГО_ТОКА_фирмы__GOOD_WILL">'КИО'!$641:$641</definedName>
    <definedName name="ИСТОЧНИКИ_ПИТАНИЯ">'КИО'!$505:$505</definedName>
    <definedName name="ИСТОЧНИКИ_ПОСТОЯННОГО_И_ПЕРЕМЕННОГО_ТОКА">'КИО'!$644:$644</definedName>
    <definedName name="ИСТОЧНИКИ_ПОСТОЯННОГО_ТОКА_фирмы__GOOD_WILL">'КИО'!$506:$506</definedName>
    <definedName name="ИСТОЧНИКИ_ПОСТОЯННОГО_ТОКА_фирмы__MOTECH">'КИО'!$A$601</definedName>
    <definedName name="КАЛИБРАТОРЫ__И_ПОВЕРОЧНОЕ_ОБОРУДОВАНИЕ">'КИО'!$758:$758</definedName>
    <definedName name="КАЛИБРАТОРЫ_И_ПОВЕРОЧНОЕ_ОБОРУДОВАНИЕ">'КИО'!$755:$755</definedName>
    <definedName name="КЛЕЩИ_ЭЛЕКТРОИЗМЕРИТЕЛЬНЫЕ_И_ПРЕОБРАЗОВАТЕЛИ_ТОКА">'КИО'!$290:$290</definedName>
    <definedName name="КЛЕЩИ_ЭЛЕКТРОИЗМЕРИТЕЛЬНЫЕ_фирмы__APPA">'КИО'!$291:$291</definedName>
    <definedName name="КЛЕЩИ_ЭЛЕКТРОИЗМЕРИТЕЛЬНЫЕ_фирмы__GOOD_WIL">'КИО'!$A$312</definedName>
    <definedName name="КЛЕЩИ_ЭЛЕКТРОИЗМЕРИТЕЛЬНЫЕ_фирмы__MOTECH">'КИО'!$A$314</definedName>
    <definedName name="КОМПЛЕКСЫ_TDA_5_для_измерения_параметров_каналов_ТЧ">'КИО'!$836:$836</definedName>
    <definedName name="Линейные_источники_питания_большой_мощности__200_400_Вт">'КИО'!$543:$543</definedName>
    <definedName name="Линейные_источники_питания_большой_мощности__400__1000_Вт">'КИО'!$551:$551</definedName>
    <definedName name="Линейные_источники_питания_малой_мощности__до_100_Вт">'КИО'!$528:$528</definedName>
    <definedName name="Линейные_источники_питания_средней_мощности__до_200_Вт">'КИО'!$537:$537</definedName>
    <definedName name="МАГАЗИНЫ_СОПРОТИВЛЕНИЙ_И_ИЗМЕРИТЕЛЬНЫЕ_МОСТЫ">'КИО'!$709:$709</definedName>
    <definedName name="МИКРООММЕТРЫ_И_МЕГАОММЕТРЫ">'КИО'!$703:$703</definedName>
    <definedName name="МИКРООММЕТРЫ_фирмы__GOOD_WILL">'КИО'!$701:$701</definedName>
    <definedName name="МОНТАЖНОЕ_ТЕЛЕКОММУНИКАЦИОННОЕ__ОБОРУДОВАНИЕ">'КИО'!$A$846</definedName>
    <definedName name="МУЛЬТИМЕТРЫ_ЦИФРОВЫЕ">'КИО'!$226:$226</definedName>
    <definedName name="МУЛЬТИМЕТРЫ_ЦИФРОВЫЕ_фирмы__GOOD_WILL___CENTER">'КИО'!$A$264</definedName>
    <definedName name="МУЛЬТИМЕТРЫ_ЦИФРОВЫЕфирмы_APPA">'КИО'!$227:$227</definedName>
    <definedName name="Наконечники_к_вакуумным_термоотсосам" localSheetId="2">'ПРО'!$A$187</definedName>
    <definedName name="Наконечники_к_вакуумным_термоотсосам">#REF!</definedName>
    <definedName name="Насадки_для_выпаивания__устанавливаемые_на_паяльники" localSheetId="2">'ПРО'!$A$177</definedName>
    <definedName name="Насадки_для_выпаивания__устанавливаемые_на_паяльники">#REF!</definedName>
    <definedName name="Насадки_к_термопинцету" localSheetId="2">'ПРО'!$A$152</definedName>
    <definedName name="Насадки_к_термопинцету">#REF!</definedName>
    <definedName name="Настольная_печь_для_поверхностного_монтажа__SMT" localSheetId="2">'ПРО'!$A$281</definedName>
    <definedName name="Настольная_печь_для_поверхностного_монтажа__SMT">#REF!</definedName>
    <definedName name="_xlnm.Print_Area" localSheetId="1">'КИО'!$A$1:$I$862</definedName>
    <definedName name="_xlnm.Print_Area" localSheetId="2">'ПРО'!$A$1:$F$493</definedName>
    <definedName name="Оборудование_для_систем_и_сетей_связи">'КИО'!$805:$805</definedName>
    <definedName name="Оптика_и_освещение_рабочего_места" localSheetId="2">'ПРО'!$A$344</definedName>
    <definedName name="Оптика_и_освещение_рабочего_места">#REF!</definedName>
    <definedName name="ОСЦИЛЛОГРАФИЧЕСКИЕ_ТРУБКИ">'КИО'!$87:$87</definedName>
    <definedName name="ОСЦИЛЛОГРАФЫ">'КИО'!$11:$11</definedName>
    <definedName name="ОСЦИЛЛОГРАФЫ_запоминающие_фирмы__TOPWARD">'КИО'!#REF!</definedName>
    <definedName name="ОСЦИЛЛОГРАФЫ_МУЛЬТИМЕТРЫ_фирмы__TEAM">'КИО'!$69:$69</definedName>
    <definedName name="ОСЦИЛЛОГРАФЫ_универсальные__запоминающие__специальные">'КИО'!$32:$32</definedName>
    <definedName name="ОСЦИЛЛОГРАФЫ_универсальные_и_запоминающие_фирмы__GOOD_WILL">'КИО'!$12:$12</definedName>
    <definedName name="ОСЦИЛОГРАФЫ_ЗАПОМИНАЮЩИЕ_И_СПЕЦИАЛЬНЫЕ">'КИО'!$A$781</definedName>
    <definedName name="Паяльники_низковольтные__в_том_числе_к_паяльным_к_станциям__и_нагревательные_элементы_к_ним" localSheetId="2">'ПРО'!$A$205</definedName>
    <definedName name="Паяльники_низковольтные__в_том_числе_к_паяльным_к_станциям__и_нагревательные_элементы_к_ним">#REF!</definedName>
    <definedName name="Паяльно_ремонтное_оборудование" localSheetId="2">'ПРО'!$A$2</definedName>
    <definedName name="Паяльно_ремонтное_оборудование">#REF!</definedName>
    <definedName name="Паяльно_ремонтное_оборудование_фирмы_ERSA_имеет_международный_сертификат_соответствия_ISO_9001">#REF!</definedName>
    <definedName name="ПАЯЛЬНОЕ_ОБОРУДОВАНИЕ" localSheetId="2">'ПРО'!$A$9</definedName>
    <definedName name="ПАЯЛЬНОЕ_ОБОРУДОВАНИЕ">#REF!</definedName>
    <definedName name="Паяльные_жала_и_наборы" localSheetId="2">'ПРО'!$A$57</definedName>
    <definedName name="Паяльные_жала_и_наборы">#REF!</definedName>
    <definedName name="ПОВЕРОЧНОЕ_ОБОРУДОВАНИЕ_фирмы__GOOD_WILL">'КИО'!$756:$756</definedName>
    <definedName name="ПРЕОБРАЗОВАТЕЛИ_ТОКА">'КИО'!$321:$321</definedName>
    <definedName name="ПРЕОБРАЗОВАТЕЛИ_ТОКА_фирмы__APPA">'КИО'!$316:$316</definedName>
    <definedName name="ПРИБОРЫ_ДЛЯ_ИЗМЕРЕНИЯ_ОСЛАБЛЕНИЙ">'КИО'!$494:$494</definedName>
    <definedName name="Приборы_для_обеспечения_безопасности_жизнедеятельности">'КИО'!$A$859</definedName>
    <definedName name="Приборы_статик_контроля__ионизации__упаковки" localSheetId="2">'ПРО'!$A$488</definedName>
    <definedName name="Приборы_статик_контроля__ионизации__упаковки">#REF!</definedName>
    <definedName name="ПРИБОРЫ_СТРЕЛОЧНЫЕ_КОМБИНИРОВАННЫЕ">'КИО'!$386:$386</definedName>
    <definedName name="ПРИБОРЫ_УНИВЕРСАЛЬНЫЕ_фирмы__CHITAI">'КИО'!$796:$796</definedName>
    <definedName name="ПРИБОРЫ_УНИВЕРСАЛЬНЫЕ_фирмы__POUNDFUL">'КИО'!$792:$792</definedName>
    <definedName name="Программируемые__линейные__двухполярные_источники__питания_с_дополнительным_нерегулируемым_выходом">'КИО'!$A$606</definedName>
    <definedName name="Программируемые__линейные__источники__питания">'КИО'!$A$602</definedName>
    <definedName name="Программируемые__линейные__источники__питания_для_систем_мобильной_связи_с_двумя_независимыми_выходами__70_Вт">'КИО'!$A$638</definedName>
    <definedName name="Программируемые__линейные__источники__питания_с_вынесенной_цепью_обратоной_связи__70_Вт">'КИО'!$A$610</definedName>
    <definedName name="Программируемые__линейные__источники__питания_с_двумя_независимыми_выходами__70_Вт">'КИО'!$A$621</definedName>
    <definedName name="Программируемые_двухдиапазонные_линейные__источники__питания_с_вынесенной_цепью_обратоной_связи__100_Вт">'КИО'!$A$618</definedName>
    <definedName name="Программируемые_двухдиапазонные_линейные__источники__питания_с_вынесенной_цепью_обратоной_связи__250_Вт">'КИО'!$A$628</definedName>
    <definedName name="Программируемые_линейные_источники_питания">'КИО'!$507:$507</definedName>
    <definedName name="Программно_оптические_модульные_системы_контроля" localSheetId="2">'ПРО'!$A$283</definedName>
    <definedName name="Программно_оптические_модульные_системы_контроля">#REF!</definedName>
    <definedName name="Ремонтные_наборы__паяльники_220В_и_нагревательные_элементы_к_ним" localSheetId="2">'ПРО'!$A$238</definedName>
    <definedName name="Ремонтные_наборы__паяльники_220В_и_нагревательные_элементы_к_ним">#REF!</definedName>
    <definedName name="Сопла_воздушные_к_термофену" localSheetId="2">'ПРО'!$A$148</definedName>
    <definedName name="Сопла_воздушные_к_термофену">#REF!</definedName>
    <definedName name="Средства_локальной_воздухоочистки" localSheetId="2">'ПРО'!$A$302</definedName>
    <definedName name="Средства_локальной_воздухоочистки">#REF!</definedName>
    <definedName name="Термовоздушные_аналоговые_паяльные_станции" localSheetId="2">'ПРО'!$A$25</definedName>
    <definedName name="Термовоздушные_аналоговые_паяльные_станции">#REF!</definedName>
    <definedName name="ТРАССОДЕФЕКТОИСКАТЕЛИ">'КИО'!$848:$848</definedName>
    <definedName name="Тренировочные_наборы_для_пайки_и_демонтажа" localSheetId="2">'ПРО'!$A$312</definedName>
    <definedName name="Тренировочные_наборы_для_пайки_и_демонтажа">#REF!</definedName>
    <definedName name="Трех_канальные_линейные_источники_питания__200_400_Вт">'КИО'!$565:$565</definedName>
    <definedName name="Унифицированные_цифровые__микропроцессорные__станции_для_пайки_и_демонтажа_контактным_способом" localSheetId="2">'ПРО'!$A$10</definedName>
    <definedName name="Унифицированные_цифровые__микропроцессорные__станции_для_пайки_и_демонтажа_контактным_способом">#REF!</definedName>
    <definedName name="УСИЛИТЕЛИ_ИЗМЕРИТЕЛЬНЫЕ">'КИО'!$778:$778</definedName>
    <definedName name="УСТАНОВКИ_ДЛЯ_ИСПЫТАНИЯ_ЭЛЕКТРИЧЕСКОЙ_БЕЗОПАСНОСТИ">'КИО'!$749:$749</definedName>
    <definedName name="УСТАНОВКИ_ДЛЯ_ИСПЫТАНИЯ_ЭЛЕКТРИЧЕСКОЙ_БЕЗОПАСНОСТИ_фирмы__GOOD_WILL">'КИО'!$750:$750</definedName>
    <definedName name="Флюсы__паяльная_паста__припои__средства_очистки" localSheetId="2">'ПРО'!$A$262</definedName>
    <definedName name="Флюсы__паяльная_паста__припои__средства_очистки">#REF!</definedName>
    <definedName name="ЧАСТОТОМЕРЫ__И_КОМПАРАТОРЫ">'КИО'!$446:$446</definedName>
    <definedName name="ЧАСТОТОМЕРЫ_И_КОМПАРАТОРЫ">'КИО'!$437:$437</definedName>
    <definedName name="ЧАСТОТОМЕРЫ_фирмы__GOOD_WILL">'КИО'!$438:$438</definedName>
    <definedName name="ЧАСТОТОМЕРЫ_Фирмы__PENDULUM">'КИО'!$A$442</definedName>
    <definedName name="ЧАСТОТОМЕРЫ_фирмы__POUNDFUL">'КИО'!$799:$799</definedName>
    <definedName name="Четырехканальные_линейные_источники_питания">'КИО'!$577:$577</definedName>
    <definedName name="ЩИТОВЫЕ_ПРИБОРЫ">'КИО'!$791:$791</definedName>
    <definedName name="Электрорадиоизмерительные_приборы">'КИО'!$10:$10</definedName>
    <definedName name="ЭЛЕМЕНТЫ_НОРМАЛЬНЫЕ">'КИО'!$770:$770</definedName>
  </definedNames>
  <calcPr fullCalcOnLoad="1"/>
</workbook>
</file>

<file path=xl/sharedStrings.xml><?xml version="1.0" encoding="utf-8"?>
<sst xmlns="http://schemas.openxmlformats.org/spreadsheetml/2006/main" count="3297" uniqueCount="2521">
  <si>
    <t>Два выхода 18 В 4 А, трекинг выходов, цифровая индикция тока и напряжения, дискретная установка параметров (5 мВ, 1,5мА), GPIB.</t>
  </si>
  <si>
    <t>Два выхода 8 В 6 А, трекинг выходов, цифровая индикция тока и напряжения, дискретная установка параметров (2 мВ, 2мА), GPIB.</t>
  </si>
  <si>
    <t>Два выхода 35 В 2 А, трекинг выходов, цифровая индикция тока и напряжения, дискретная установка параметров (10 мВ, 0,6 мА), GPIB.</t>
  </si>
  <si>
    <t>Два выхода 30 В 3 А, трекинг выходов, цифровая индикция тока и напряжения, дискретная установка параметров (10 мВ, 1мА), GPIB.</t>
  </si>
  <si>
    <t>Два выхода 60 В 1 А, трекинг выходов, цифровая индикция тока и напряжения, дискретная установка параметров (20 мВ, 0,4 мА), GPIB.</t>
  </si>
  <si>
    <t>Два выхода 128 В 0,5 А, трекинг выходов, цифровая индикция тока и напряжения, дискретная установка параметров (40 мВ, 0,25 мА), GPIB.</t>
  </si>
  <si>
    <t>Измеритель параметров эл. цепей: сопротивление фаза-нейтраль/фаза-земля 0.01-2000 Ом, напряжение фаза-нейтраль/фаза-земля 50-280 В/50 Гц, ток КЗ фаза-нейтраль/фаза-земля до 3 кА, сопротивление шины земля/нейтраль/фаза 0.01-2000 Ом, автовыбор предела измерения, рабочее напряжение 230 В, цифровая индикация, батарейное питание, автовыключение, масса 0.6 кг</t>
  </si>
  <si>
    <t xml:space="preserve">APPA 98II </t>
  </si>
  <si>
    <t>30 В 3 А</t>
  </si>
  <si>
    <t>Б5-49</t>
  </si>
  <si>
    <t>100 В 1 А</t>
  </si>
  <si>
    <t>Б5-50</t>
  </si>
  <si>
    <t>300 В 0.5 А</t>
  </si>
  <si>
    <t>Б5-67</t>
  </si>
  <si>
    <t>Б5-70</t>
  </si>
  <si>
    <t>(30 В 3 А) x 2,доп. выход 5В 3 А, аналоговая индикация тока и напряжения, обеспечивает параллельное или последовательное включение с увеличением тока или напряжения</t>
  </si>
  <si>
    <t>GPC-1850D</t>
  </si>
  <si>
    <t>(18 В 5 А) x 2,доп. выход 5В 3 А, цифровая индикация тока и напряжения, обеспечивает параллельное или последовательное включение с увеличением тока или напряжения</t>
  </si>
  <si>
    <t>GPC-3020D</t>
  </si>
  <si>
    <t>LVE6000-10S</t>
  </si>
  <si>
    <t>4 канала по 100 МГц большой экран, сменные блоки.</t>
  </si>
  <si>
    <t>Б5-46</t>
  </si>
  <si>
    <t>Б5-47</t>
  </si>
  <si>
    <t>Антистатический кислотоустойчивый пинцет, проводящий, из усиленного стеклопластика, прямой, 120мм, острый, с особо твердой областью захвата</t>
  </si>
  <si>
    <t>5-095</t>
  </si>
  <si>
    <t>Измеритель параметров УЗО: 100 - 317 В/50 Гц, ток отключения 2 - 999 мА, время отключения 1 мс - 20 с, разрешение 1 мА/1 мс, цифровая индикация, батарейное питание, масса 1.3 кг</t>
  </si>
  <si>
    <t xml:space="preserve">сумка для APPA-17 </t>
  </si>
  <si>
    <t>Лампа белого свечения 9Вт (к линзе 9-172)</t>
  </si>
  <si>
    <t>9-181</t>
  </si>
  <si>
    <t>ИПКА</t>
  </si>
  <si>
    <t>ИПЛТ-С</t>
  </si>
  <si>
    <t>Измеритель параметров регенераторов и линейных трактов</t>
  </si>
  <si>
    <t>ИНИР</t>
  </si>
  <si>
    <t>Измеритель параметров номеронабирателей и реле на АТС и МТС</t>
  </si>
  <si>
    <t>ИГН</t>
  </si>
  <si>
    <t>Индикатор годности номеронабирателей ТА</t>
  </si>
  <si>
    <t>ИПЗ-5</t>
  </si>
  <si>
    <t>Измеритель переходного затухания на частотах 0,8/5,0кГц</t>
  </si>
  <si>
    <t>Р41270</t>
  </si>
  <si>
    <t>КОМПЛЕКСЫ TDA-5 для измерения параметров каналов ТЧ</t>
  </si>
  <si>
    <t>3- минус 60дБм (относ.1мВт) в спектральных диапазонах 0,82-0,88мкм; 1,27-1,34мкм; 1,52-1,58мкм, питание 2х1,5В (тип АА), масса 0,22кг</t>
  </si>
  <si>
    <t>2801 IN</t>
  </si>
  <si>
    <t>2803 IN</t>
  </si>
  <si>
    <t>Жало для контактной пайки G152VN: цилиндр/скос 4,8мм (к Independent-60)</t>
  </si>
  <si>
    <t>G152MN</t>
  </si>
  <si>
    <t>Насадка плоская формовочная G152MN (к Independent-60)</t>
  </si>
  <si>
    <t>G152HE</t>
  </si>
  <si>
    <t>Программируемые  линейные двухполярные источники питания с дополнительным нерегулируемым выходом</t>
  </si>
  <si>
    <t>Программируемые линейные источники питания с вынесенной цепью обратоной связи 70 Вт</t>
  </si>
  <si>
    <t>Программируемые двухдиапазонные линейные источники питания с вынесенной цепью обратоной связи 100 Вт</t>
  </si>
  <si>
    <t>Программируемые линейные источники питания с двумя независимыми выходами 70 Вт</t>
  </si>
  <si>
    <t>МУЛЬТИМЕТРЫ ЦИФРОВЫЕ фирмы"APPA"</t>
  </si>
  <si>
    <t>10 Гц -200 КГц, коэфф.0.02-100%,напряжеение 0.1-100В</t>
  </si>
  <si>
    <t>18 В 20 А цифровая индикация тока и напряжения</t>
  </si>
  <si>
    <t>36 В 10 А цифровая индикация тока и напряжения</t>
  </si>
  <si>
    <t>60 В 6 А цифровая индикация тока и напряжения</t>
  </si>
  <si>
    <t xml:space="preserve">Автономное устройство генератор с возможностью удаленного управления, встроенный блок питания </t>
  </si>
  <si>
    <t>0,5Гц-5 МГц, синус, треугольник, прямоугольник , свипирование по частоте, цифровая индикация частоты, 10В на 50 Ом, уровни ТТЛ и КМОП,внутр и внешняя АМ И ЧМ, частотомер до 150МГц</t>
  </si>
  <si>
    <t>Возможен заказ на отсутствующие в прайс-листе приборы.</t>
  </si>
  <si>
    <t>Долговечное, клин 5,0мм, толщина 1,4мм, изогнутое (к ErgoTool, PowerTool, BasicTool, MultiSprint)</t>
  </si>
  <si>
    <t>832GW</t>
  </si>
  <si>
    <t>2 канала по 100 МГц, 7 видов маркерных измерений, две развертки, квазиэлектронное управление, память на 10 состояний органов управления,автоматичесое измерение временных параметров сигнала,вес 9 кг</t>
  </si>
  <si>
    <t>GOS-6112</t>
  </si>
  <si>
    <t>GOS-652G</t>
  </si>
  <si>
    <t>2 канала по 50 МГц, вес 8,2 кг</t>
  </si>
  <si>
    <t>GOS-635G</t>
  </si>
  <si>
    <t>2 канала по 35 МГц, вес8,2кг</t>
  </si>
  <si>
    <t>GOS-626G</t>
  </si>
  <si>
    <t>2 канала по 20 МГц, 7 видов маркерных измерений, вес 8,2 кг</t>
  </si>
  <si>
    <t>GOS-622G</t>
  </si>
  <si>
    <t>CIC-06</t>
  </si>
  <si>
    <t xml:space="preserve">Металлический заземляемый каркас с 6-ю выдвижными ячейками из антистатического пластика, габариты 360x424x250мм; ячейки по вертикали </t>
  </si>
  <si>
    <t xml:space="preserve">Серия SM </t>
  </si>
  <si>
    <t>SM 150x200</t>
  </si>
  <si>
    <t>SM 200x300</t>
  </si>
  <si>
    <t>Серия SA</t>
  </si>
  <si>
    <t>18 В 20 А цифровая индикация тока или напряжения</t>
  </si>
  <si>
    <t>GPR-3510HD</t>
  </si>
  <si>
    <t>35 В 10 А цифровая индикация тока или напряжения</t>
  </si>
  <si>
    <t>Паяльник 80Вт; вес 220г; макс.температура 410'C; время разогрева 3мин; долговечное жало 082JD (4,8мм изогнутый клин)</t>
  </si>
  <si>
    <t>ERSA-150</t>
  </si>
  <si>
    <t>ЭЛЕМЕНТЫ НОРМАЛЬНЫЕ</t>
  </si>
  <si>
    <t>МЭ 4700</t>
  </si>
  <si>
    <t>Знач. ЭДС 1.018800-1.019600 В, кл. точн. 0.01</t>
  </si>
  <si>
    <t>Х 4810</t>
  </si>
  <si>
    <t>Х 485\1</t>
  </si>
  <si>
    <t>Знач. ЭДС 1.018800-1.019600 В, кл. точн. 0.005</t>
  </si>
  <si>
    <t>Х 480</t>
  </si>
  <si>
    <t>Импульсный рефлектометр: симметр. и несимметр. кабели (силовые и трансляционые), длина линии 40см- 10000 м, волновое сопр. линии 30 –200 Ом, универсальное питание, масса 9кг</t>
  </si>
  <si>
    <t>С1-126</t>
  </si>
  <si>
    <t>С1-114/1</t>
  </si>
  <si>
    <t>Измеритель наличия и порядка чередования фаз, обрыв фазы, порядок подключения обмоток электродвигателя: 100 В - 600 В, 45 Гц - 75 Гц, батарейное питание (9В), масса 0.2 кг</t>
  </si>
  <si>
    <t>ИЗМЕРИТЕЛИ  МОЩНОСТИ</t>
  </si>
  <si>
    <t>420EDJ</t>
  </si>
  <si>
    <t>820AEJ</t>
  </si>
  <si>
    <t xml:space="preserve">Монтируемая на основание (предпочтительно 9-251) электроизолированная раздвижная П-образная рамка-держатель плат размером 350 x [25..310] мм </t>
  </si>
  <si>
    <t>9-255</t>
  </si>
  <si>
    <t>Адаптер угла наклона (на шарнир основания 9-251 или 9-210 в месте соединения со сменными тисками или раздвижной П-образной рамкой-держателем плат)</t>
  </si>
  <si>
    <t>Тайвань (аналог японской модели)</t>
  </si>
  <si>
    <t>Магазин сопротивлений .8 декад, 0.01 Ом-111111,11 Ом, кл.точн –0.02/2,5*10-6</t>
  </si>
  <si>
    <t>Магазин сопротивлений .8 декад, 0.1 Ом-1111111,1 Ом, кл.точн –0.02/2,5*10-7</t>
  </si>
  <si>
    <t>4 канала 100 МГц, 1 мВ/дел - 5 В/дел, 20 нс/дел - 0.2 с/дел, задержанная развертка, режим X-Y, Z-вход, жесткие условия эксплуатации, ЭЛТ 80 х 100 мм, масса 8.5 кг</t>
  </si>
  <si>
    <t>Объединительный узел для подключения гарнитуры заземления от ковриков, браслетов, паяльных станций: два гнезда 4мм, две кнопки 10мм и две кнопки 4мм; габариты 80x38x30мм, резистор 1Мом, шнур c кольцом 5мм под клеммный зажим</t>
  </si>
  <si>
    <t xml:space="preserve">Объединительный адаптер-евровилка с двумя кнопками 10мм с резистором 1Мом для подключения гарнитуры заземления к евророзетке с электродом заземления </t>
  </si>
  <si>
    <t>Антистатическая жесткая (пластиковая) транспортировочная тара: габаритные размеры 400x300x120мм</t>
  </si>
  <si>
    <t xml:space="preserve">Антистатическая, аналоговая, одноканальная 80Вт; паяльник PowerTool (24В) с малоинерционным керамическим нагревателем и долговечным жалом 842CD </t>
  </si>
  <si>
    <t>SMT Unit 60A паяльно-ремонтная</t>
  </si>
  <si>
    <t>Антистатическая, аналоговая, двухканальная 60Вт (24В); паяльник MicroTool 20Вт и термопинцет Pincette40 (2x20Вт) c малоинерционными керамическими нагревателями; долговечное жало 212BD и насадки для выпаивания 422ED</t>
  </si>
  <si>
    <t>10MM0250FR</t>
  </si>
  <si>
    <t>08MM0250FR</t>
  </si>
  <si>
    <t>350 В 2 А цифровая индикация тока или напряжения</t>
  </si>
  <si>
    <t>GPR-50H15D</t>
  </si>
  <si>
    <t>Долговечное,  клин 1,8мм (к MicroTool)</t>
  </si>
  <si>
    <t>212KD</t>
  </si>
  <si>
    <t>Долговечное,  клин 1,8мм, удлиненное (к MicroTool)</t>
  </si>
  <si>
    <t>212FD</t>
  </si>
  <si>
    <t>Долговечное,  клин 2,2мм (к MicroTool)</t>
  </si>
  <si>
    <t>212GD</t>
  </si>
  <si>
    <t>Долговечное,  клин 3,2мм (к MicroTool)</t>
  </si>
  <si>
    <t>212VD</t>
  </si>
  <si>
    <t>Долговечное,  клин 5мм (к MicroTool)</t>
  </si>
  <si>
    <t>ЧАСТОТОМЕРЫ Фирмы "PENDULUM"</t>
  </si>
  <si>
    <t>CNT-66</t>
  </si>
  <si>
    <t>ЧАСТОТОМЕРЫ фирмы  "PENDULUM"</t>
  </si>
  <si>
    <t>3CA03-2001</t>
  </si>
  <si>
    <t xml:space="preserve">U пост.0,1мВ - 600 В,U пер.1-600 В, I пост\пер.1 мкА- 10 А, сопр. 0,1 Ом-40 МОм, измерение частоты 0,01Гц-1МГц, емкости 1пФ-40 мкФ, мин\макс показания, удержание показаний, подсветка шкалы </t>
  </si>
  <si>
    <t>APPA 205</t>
  </si>
  <si>
    <t>APPA 207</t>
  </si>
  <si>
    <t>Б5-71/2М</t>
  </si>
  <si>
    <t>GOS-620FG</t>
  </si>
  <si>
    <t>Антистат. отвертка, 110мм, 10г, c керамической рабочей частью, 1,30x0,30мм</t>
  </si>
  <si>
    <t>1-854</t>
  </si>
  <si>
    <t>С8-33</t>
  </si>
  <si>
    <t>ИЗМЕРИТЕЛИ  ОПТИЧЕСКОЙ МОЩНОСТИ</t>
  </si>
  <si>
    <t>FOD 1202</t>
  </si>
  <si>
    <t>В наборе печатная плата 100x140мм и 41 элемент: LQFP168 (шаг 0,3мм),  QFP256 (шаг 0,4мм), QFP208 (шаг 0,5мм), TSOP32 (шаг 0,5мм), QFP100 (шаг 0,65мм), BGA225 (шаг 1,5мм; комплементарная тестовая разводка корпуса и платы); PLCC44 и SOL20 с шагом 1,27мм, DP</t>
  </si>
  <si>
    <t>mBGA Kit  921000</t>
  </si>
  <si>
    <t>MT 2000 (e)</t>
  </si>
  <si>
    <t>MT 3000 (e)</t>
  </si>
  <si>
    <t>AutoDSL256</t>
  </si>
  <si>
    <t>MT 1586 (e)</t>
  </si>
  <si>
    <t>MT 188 (e)</t>
  </si>
  <si>
    <t>ИЗМЕРИТЕЛЬНОЕ ОБОРУДОВАНИЕ фирмы  МОТЕСН</t>
  </si>
  <si>
    <t>9-150</t>
  </si>
  <si>
    <t>2 канала по 100 МГц, 7видов маркерных измерений, две развертки, квазиэлектронное управл., вес 9 кг</t>
  </si>
  <si>
    <t>2 канала по 20МГц, дискретизация 20Мвыб/с, автомат.и курс. измер.,VGA монитор, RS-232, масса 8кг</t>
  </si>
  <si>
    <t>100кГц-1020МГц, АМ,ЧМ,ИМ, ТВ-модуляция, память на 11 групп органов упр-я, микропроц.упр.</t>
  </si>
  <si>
    <t>Антистатическое (проводящий пластик черного цвета) ведерко для технических отходов: диаметр дна 218мм, верхний диаметр 290мм, высота 275мм</t>
  </si>
  <si>
    <t>Перчатки проводящие, с фрикционным резиновым покрытием рабочих зон для повышения надежности захвата</t>
  </si>
  <si>
    <t>Базовая погрешность 0,006%, 1 мкВ - 1000 В, ~1 мкВ - 750 В в полосе 20 Гц - 100 кГц (True RMS), -80 дБ - 50 дБ (0 дБ = 0.775 В), 1 нА - 2А, ~1 нА - 2 А в полосе 20 Гц - 10 кГц (True RMS), 1 мОм - 20 МОм, испытание p-n переходов, ЖКИ, 6 разрядов (220000), регистратор (100 показаний), память (100 показаний), фиксация min/max значений, дельта-измерения, прогр. калибровка, масса 1.8 кг</t>
  </si>
  <si>
    <t>Высококачественный эвтектический Sn63Pb37 в прутках для паяльных ванн (цена за 1 кг)</t>
  </si>
  <si>
    <t>WICK NC</t>
  </si>
  <si>
    <t>GPT-705</t>
  </si>
  <si>
    <t>Установка для истытания переменным напряжением до 6 КВ, измерение сопротивления зазамления, память, управление процессором</t>
  </si>
  <si>
    <t>GPT-715</t>
  </si>
  <si>
    <t>Установка для истытания постоянным и переменным напряжением до 5 КВ, измерение сопротивления зазамления, память, управление процессором</t>
  </si>
  <si>
    <t>GPI-725</t>
  </si>
  <si>
    <t>Установка для истытания переменным напряжением до 6 КВ, измерение сопротивления изоляции и зазамления, память, управление процессором</t>
  </si>
  <si>
    <t>GPI-735</t>
  </si>
  <si>
    <t xml:space="preserve">Контроль понижения сопротивления изоляции ниже установленного порога в цепях 220 и 380 В </t>
  </si>
  <si>
    <t>Ф4108/1</t>
  </si>
  <si>
    <t>То же, пакет размера 75x150мм  (штучно)</t>
  </si>
  <si>
    <t>То же, пакет размера "Euro 1" 150x200мм (штучно)</t>
  </si>
  <si>
    <t>Измеритель сопротивления изоляции 1000/2500 В 0-10000 МОм</t>
  </si>
  <si>
    <t>М4100/4</t>
  </si>
  <si>
    <t>Измериель сопротивления изоляции на 1000В</t>
  </si>
  <si>
    <t>Ф 4102/1</t>
  </si>
  <si>
    <t>Измеритель сопротивления изоляции 100/500/1000 В</t>
  </si>
  <si>
    <t>Ф4106</t>
  </si>
  <si>
    <t>Вакуумный манипулятор для установки микросхем и SMD компонентов, с автономным малогабаритным блоком компрессора, работающий от сети 220В</t>
  </si>
  <si>
    <t>PL 500A</t>
  </si>
  <si>
    <t>Антистат. отвертка, 110мм, 10г, c керамической рабочей частью, 1,80x0,30мм</t>
  </si>
  <si>
    <t>1-856</t>
  </si>
  <si>
    <t>Насадка для выпаивания DIP18 (к PowerTool, BasicTool, MultiPro, MultiSprint)</t>
  </si>
  <si>
    <t>832С20</t>
  </si>
  <si>
    <t>Насадка для выпаивания DIP20 (к PowerTool, BasicTool, MultiPro, MultiSprint)</t>
  </si>
  <si>
    <t>832QD10</t>
  </si>
  <si>
    <t>датчик для измерения температуры поверхностей, диапазон температур 0... +250 гр.С, подключается непосредственно к измерителю без проводов</t>
  </si>
  <si>
    <t>датчик для измерения температур газов, диапазон температур -50... +800 гр.С</t>
  </si>
  <si>
    <t>датчик для измерения температуры движущихся поверхностей, диапазон температур 0... +400 гр.С</t>
  </si>
  <si>
    <t>датчик для измерения температуры поверхностей, диапазон температур 0... +400 гр.С, изогнут на 90 гр.</t>
  </si>
  <si>
    <t>датчик для измерения температуры поверхностей, диапазон температур 0... +250 гр.С, измерительная площадка поворачивается на любой угол до 90 гр.</t>
  </si>
  <si>
    <t>Три независимых выхода 32 В, 3А, цифровая индикация тока и напряжения, тастатурное управление, таймер, запоминание100 значений, RS-232 интерфейс</t>
  </si>
  <si>
    <t>РST-3201+ GPIB</t>
  </si>
  <si>
    <t>Три независимых выхода 32 В, 3А, цифровая индикация тока и напряжения, тастатурное управление, таймер, запоминание100 значений, GPIB интерфейс</t>
  </si>
  <si>
    <t>РST-3201+      RS-232+GPIB</t>
  </si>
  <si>
    <t>Три независимых выхода 32 В, 3А, цифровая индикация тока и напряжения, тастатурное управление, таймер, запоминание100 значений, RS-232 и GPIB интерфейс</t>
  </si>
  <si>
    <t>РST-3202</t>
  </si>
  <si>
    <t>Три независимых выхода: 2 по 32 В\ 3А, один 6В\5А, цифровая индикация тока и напряжения, тастатурное управление, таймер, запоминание100 значений,</t>
  </si>
  <si>
    <t>РST-3202+ RS232</t>
  </si>
  <si>
    <t>Е6-13А</t>
  </si>
  <si>
    <t>Тераомметр 10 Ом-100 ТОм</t>
  </si>
  <si>
    <t>Е6-16</t>
  </si>
  <si>
    <t xml:space="preserve">Измеритель сопротивления изоляции постоянному току устройств, не находящихся под напряжением: 1000/2500В, 0-50000МОм, универс. Питание ~220В/-13.5В, масса 4,5кг </t>
  </si>
  <si>
    <t>ИЗМЕРИТЕЛИ СОПРОТИВЛЕНИЯ ЗАЗЕМЛЕНИЯ</t>
  </si>
  <si>
    <t>Ф4103-М1</t>
  </si>
  <si>
    <t>040BDG</t>
  </si>
  <si>
    <t>2 канала по 20 МГц, встроенный функциональный генератор 0,1Гц-1 МГц, синус, прямоугольник, треугольник, выход до 14 В,вес 8,2 кг</t>
  </si>
  <si>
    <t>GOS-305</t>
  </si>
  <si>
    <t>1 канал 5 МГц, вес 3,8 кг</t>
  </si>
  <si>
    <t>GOS-310</t>
  </si>
  <si>
    <t>1 канал 10 МГц, вес 4,8 кг</t>
  </si>
  <si>
    <t>Долговечное, цилиндр/скос 2,0мм (к ErgoTool, PowerTool, BasicTool, MultiPro, MultiSprint)</t>
  </si>
  <si>
    <t>832TD</t>
  </si>
  <si>
    <t>Долговечное, цилиндр/скос 3,0мм (к ErgoTool, PowerTool, BasicTool, MultiPro, MultiSprint)</t>
  </si>
  <si>
    <t>832ND</t>
  </si>
  <si>
    <t>Долговечное, цилиндр/скос 4,0мм (к ErgoTool, PowerTool, BasicTool,MultiPro, MultiSprint)</t>
  </si>
  <si>
    <t>832PW</t>
  </si>
  <si>
    <t>Долговечное, микроволна 4,0мм (к ErgoTool, PowerTool, BasicTool)</t>
  </si>
  <si>
    <t>832HD</t>
  </si>
  <si>
    <t>Долговечное, микроволна 2,5мм, изогнутое (к ErgoTool, PowerTool, BasicTool)</t>
  </si>
  <si>
    <t>832AD</t>
  </si>
  <si>
    <t>B218</t>
  </si>
  <si>
    <t>МУЛЬТИМЕТРЫ ЦИФРОВЫЕ фирмы  "GOOD WILL","CENTER"</t>
  </si>
  <si>
    <t>Workbox-50TC (Service Box)</t>
  </si>
  <si>
    <t>Ремонтный набор: футляр, паяльник TC-65 50Вт (с керамическим нагревателем) с плавной регулировкой температуры и кнопкой форсированного нагрева; долговечные жала 162KD (клин 2.6мм) и 162BD (конус 1.1мм); антистатический отсос VAC-3 (10куб.см); 7г припоя 1м</t>
  </si>
  <si>
    <t>В7-54/2</t>
  </si>
  <si>
    <t>В7-54/3</t>
  </si>
  <si>
    <t>В7-53/1</t>
  </si>
  <si>
    <t>Приборы для обеспечения безопасности жизнедеятельности</t>
  </si>
  <si>
    <t>Флюс высококачественный жидкий, FSW34, DIN8511, безгалогеновый, флакон 100мл; особенно рекомендуется для машинной пайки; не требует отмывки</t>
  </si>
  <si>
    <t>10MM0100HF</t>
  </si>
  <si>
    <t>Высококачественный безгалогеновый малоостаточный припой Sn63Pb37 DIN1707 с флюсом 2,2% FSW32 DIN8511, диам. 1,0мм, катушка 100г; особенно подходящий для работы долговечными жалами</t>
  </si>
  <si>
    <t>Ремонтный набор: футляр, паяльник MultiTip 25Вт; долговечные жала 172LD (цилиндр/скос 4.1мм) и 172BD (конус 1.1мм); антистат. отсос VAC-3 (10куб.см); 7г припоя 1мм Sn60Pb38Cu2; чистящая губка; проволочная подставка</t>
  </si>
  <si>
    <t>Ремонтный набор: футляр, паяльник ERSA-30S 40Вт; долговечные жала 032KD (клин 3.1мм) и 032BD (конус 1.1мм); антистатический отсос VAC-3 (10куб.см); 7г припоя 1мм Sn60Pb38Cu2; чистящая губка; резиновая манжета-подставка</t>
  </si>
  <si>
    <t>1 вход, термопара К-типа,  -200 - 1370 гр.С/-328 - 2498 гр.F (с соответствующим датчиком), разрешение 0.1 гр.C/F, погрешность 0.2%, дельта-измерения, удержание, мин/макс, регистратор на 16000 показаний, таймер, RS-232 с программой, универсальное питание, автовыключение, блокировка автовыключения</t>
  </si>
  <si>
    <t>4 входа, термопара К-типа,  -200 - 1370 гр.С/-328 - 2498 гр.F (с соответствующим датчиком), разрешение 0.1 гр.C/F, погрешность 0.3%, дельта-измерения, удержание, мин/макс, RS-232, подсветка дисплея, универсальное питание, автовыключение, блокировка автовыключения</t>
  </si>
  <si>
    <t>4 входа, термопара К-типа,  -200 - 1370 гр.С/-328 - 2498 гр.F (с соответствующим датчиком), разрешение 0.1 гр.C/F, погрешность 0.3%, удержание, мин/макс, регистратор на 16000 показаний, RS-232 с программой, подсветка дисплея, универсальное питание, автовыключение, блокировка автовыключения</t>
  </si>
  <si>
    <t>9-210</t>
  </si>
  <si>
    <t>Вакуумное или винтовое (к плоскости стола) основание с шарниром для наклона и вращения "тисков" или П-образной рамки-держателя плат</t>
  </si>
  <si>
    <t>9-252</t>
  </si>
  <si>
    <t>Круглое,  диаметр 1,3мм  (к Rework и HS8000P/G/SET)</t>
  </si>
  <si>
    <t>ИЗМЕРИТЕЛИ МОЩНОСТИ</t>
  </si>
  <si>
    <t>датчик для измер.температур сыпучих веществ, диапазон температур -196... +600 гр.С, изогнут на 90гр.</t>
  </si>
  <si>
    <t>Набор из 6 хром-ванадиевых торцевых ключей 160мм (с антистатической ручкой 90мм), 156г, на антистат. подставке: для шестигранников размером 2,0мм; 3,0мм; 4,0мм; 4,5мм; 5,0мм; 5,5мм</t>
  </si>
  <si>
    <t>GNC-9000</t>
  </si>
  <si>
    <t>Антистатический настольный агрегат для прецизионной установки компонентов (fine pitch, microBGA), конструктивно совместимый со станцией IR500A; двухцветная подсветка, CCD-видеокамера с выходом PAL. Дополнительно необходим автономный PAL-монитор  или монит</t>
  </si>
  <si>
    <t>Дополнительные к Vampire антистатические присоски специальной формы (прямая 9мм и изогнутая 9мм) для увеличения времени удержания тяжелых микросхем; дополнительные присоски диаметром 6мм, 4мм; запасная вакуумная игла (прямая)</t>
  </si>
  <si>
    <t>EB-1</t>
  </si>
  <si>
    <t xml:space="preserve">Кисточка мягкая с металлической ручкой (для нанесения флюса и т.п.) </t>
  </si>
  <si>
    <t>2-165</t>
  </si>
  <si>
    <t>9-251</t>
  </si>
  <si>
    <t>Струбцинное (к кромке стола) основание с шарниром для наклона и вращения сменных "тисков" или раздвижной П-образной рамки-держателя плат</t>
  </si>
  <si>
    <t>Адаптер TV-ZOOM (от CCD-камеры к оптике ERSASCOPE 3000, 2500, 1000)</t>
  </si>
  <si>
    <t>SONY</t>
  </si>
  <si>
    <t>VSECAMP</t>
  </si>
  <si>
    <t>CCD-камера PAL</t>
  </si>
  <si>
    <t>ERSACAM</t>
  </si>
  <si>
    <t>U пост.0,1мВ - 600 В,U пер.1-600 В, I пост\пер.1 мкА- 10 А, сопр. 0,1 Ом-40 МОм, измерение частоты 0,01Гц-1МГц, емкости 1пФ-40 мкФ, мин\макс показания, память\вызов и удерж.показаний, RS-232</t>
  </si>
  <si>
    <t>Модель</t>
  </si>
  <si>
    <t>Группы изделий и основные характеристики</t>
  </si>
  <si>
    <t>Elme</t>
  </si>
  <si>
    <t>MAT-4060</t>
  </si>
  <si>
    <t xml:space="preserve">Прибор для поверки вольтметров </t>
  </si>
  <si>
    <t>В1-16</t>
  </si>
  <si>
    <t>Калибратордля настройки вольтметров переменного напряжения, 0.3мВ-3 В, 10 Гц-50 МГц</t>
  </si>
  <si>
    <t>МК 4700</t>
  </si>
  <si>
    <t>30 В 3 А аналоговая индикация напряжения и тока</t>
  </si>
  <si>
    <t>GPS-3030D</t>
  </si>
  <si>
    <t>30 В 3 Ацифровая индикация тока или напряжения</t>
  </si>
  <si>
    <t>GPS-3030DD</t>
  </si>
  <si>
    <t>30 В 3 Ацифровая индикация тока и напряжения</t>
  </si>
  <si>
    <t>GPS-6010</t>
  </si>
  <si>
    <t>60 В 1 А аналоговая индикация напряжения и тока</t>
  </si>
  <si>
    <t>GPR-1810H</t>
  </si>
  <si>
    <t>Трекинг генератор: частота 10МГц-1000МГц, ослабление до 50 дБ, шаг 1 дБ</t>
  </si>
  <si>
    <t>TOOL-605</t>
  </si>
  <si>
    <t>0-300 В (фикс. значения 110/220 В), 45-500 Гц (фикс. значения 50/60/120/400 Гц), дискретность установки 0.1/1В и 0.1/1/10Гц, макс. ток 8.4 А, макс. мощность 1000 ВА, цифровая индикация В/Гц/А, Вт, cosф, коэф. гармоник не более 0.5%</t>
  </si>
  <si>
    <t>Dig2000A-Pincette  ремонтная</t>
  </si>
  <si>
    <t xml:space="preserve">Высококачественный припой, не содержащий свинца (lead free) Sn96.5Ag3.5; диаметр 1мм, катушка 250г </t>
  </si>
  <si>
    <t>LOT230G63B</t>
  </si>
  <si>
    <t>PROTEK 3201</t>
  </si>
  <si>
    <t>1 канал 20 МГц, выделение ТВ строк и цветоразностных сигналов</t>
  </si>
  <si>
    <t>С1-83</t>
  </si>
  <si>
    <t>2 канала по 5 МГц, большой экран</t>
  </si>
  <si>
    <t>С1-93</t>
  </si>
  <si>
    <t>2 канала по15 МГц, большой экран</t>
  </si>
  <si>
    <t>С1-94</t>
  </si>
  <si>
    <t>1 канал 10 МГц, вес 3 кг</t>
  </si>
  <si>
    <t>Четырехканальные линейные источники питания</t>
  </si>
  <si>
    <t>GPQ-3020D</t>
  </si>
  <si>
    <t>2 канала по 20 МГц,вес 8,2 кг</t>
  </si>
  <si>
    <t>GOS-620</t>
  </si>
  <si>
    <t>2 канала по 20 МГц,вес 8 кг</t>
  </si>
  <si>
    <t>Г3-118</t>
  </si>
  <si>
    <t>Измеритель температуры со встроенным принтером: 2 входа, термопара К- и J-типа,  -200 - 1370 гр.С/-328 - 2498 гр.F (с соответствующим датчиком), разрешение 0.1 гр.C/F, погрешность 0.1%, дельта-измерения, мин/макс, регистратор на 32000 показаний, таймер, RS-232 с программой, графический и текстовый режимы печати, универсальное питание, автовыключение, блокировка автовыключения</t>
  </si>
  <si>
    <t>SE-300</t>
  </si>
  <si>
    <t>U пост.0,1мВ - 1000 В,U пер.0,1мВ-750 В, I пост\пер.10 мкА-10 А, сопр. 0,1 Ом-40 МОм,измерение частоты 1Гц-40 МГц, емкость 1пФ-40 000мкФ, удержание показаний, линейная шкала, измерение эф.средне квадратичных значений (True-RMS)</t>
  </si>
  <si>
    <t xml:space="preserve">APPA 99II </t>
  </si>
  <si>
    <t xml:space="preserve">ИЗМЕРИТЕЛИ  ПАРАМЕТРОВ ПОЛУПРОВОДНИКОВЫХ ПРИБОРОВ </t>
  </si>
  <si>
    <t>Natura</t>
  </si>
  <si>
    <t>Natura Open</t>
  </si>
  <si>
    <t>TT-500A</t>
  </si>
  <si>
    <t>Д3-33А</t>
  </si>
  <si>
    <t>Аттенюатор 0 - 70 дБ в диапазоне 6.85 - 9.93 ГГц, сечение волновода 28.5 х 12.6 мм, допустимая мощность 1 Вт, масса 6.5 кг</t>
  </si>
  <si>
    <t>Аттенюатор 0 - 70 дБ в диапазоне 8.24 - 12.05 ГГц, сечение волновода 23 х 10 мм, допустимая мощность 0.75 Вт, масса 6.5 кг</t>
  </si>
  <si>
    <t>Антистат. отвертка, 110мм, 10г, c керамической рабочей частью, крестовидная 2,40x0,80мм</t>
  </si>
  <si>
    <t>4-610</t>
  </si>
  <si>
    <t>Набор из 6 хром-ванадиевых отверток 140-150мм (с антистатической ручкой 90мм), 137г, на антистат. подставке: прямоугольные 0,8x0,2мм; 1,5x0,3мм; 1,8x0,3мм; 2,0x0,4мм; 2,5x0,4мм; 3,0x0,5мм</t>
  </si>
  <si>
    <t>4-620</t>
  </si>
  <si>
    <t>1811 EL</t>
  </si>
  <si>
    <t>3CA03-1001</t>
  </si>
  <si>
    <t>ONE-TOUCH</t>
  </si>
  <si>
    <t>Клещи электроизмерительные, I перем. 0,1-1000 А, Iпост. 0,1-1000А, удержание показаний, пиковое значение, измерение частоты20 Гц-10 КГц</t>
  </si>
  <si>
    <t>APPA 39R</t>
  </si>
  <si>
    <t>2 канала по 20 МГц цифровая память вес 4.5 кг</t>
  </si>
  <si>
    <t>С1-137</t>
  </si>
  <si>
    <t>2 канала по 25 МГц, вес 4.5 кг</t>
  </si>
  <si>
    <t>2 канала по 25 МГц, цифровая память, интерфейс RS-232, вес 4.5 кг</t>
  </si>
  <si>
    <t>С1-142</t>
  </si>
  <si>
    <t>2 канала по 50 МГц, трубка PHILIPS</t>
  </si>
  <si>
    <t>С1-147</t>
  </si>
  <si>
    <t>Устройство для тестирования цифровых микросхем серий 74\40\45\41\44</t>
  </si>
  <si>
    <t>ИЗМЕРИТЕЛИ СОПРОТИВЛЕНИЯ ЗАЗЕМЛЕНИЯ фирмы "SEW"</t>
  </si>
  <si>
    <t xml:space="preserve">МИКРООММЕТРЫ фирмы "GOOD WILL" </t>
  </si>
  <si>
    <t>U пост.0,1мВ - 1000 В,U пер.1мВ-750 В, I пост\пер.0,1 мкА-20 А, сопр. 0,1 Ом-30 МОм, влагозащитное исполнение, измерение эф. средне квадратичных значений (True-RMS)</t>
  </si>
  <si>
    <t xml:space="preserve">APPA 97II </t>
  </si>
  <si>
    <t>U пост.0,1мВ - 600 В,U пер.1-600 В, I пост\пер.1 мкА- 10 А, сопр. 0,1 Ом-20 МОм, удерж. показаний, подсветка шкалы</t>
  </si>
  <si>
    <t xml:space="preserve">Металлический заземляемый каркас с 36-ю выдвижными ячейками из антистатического (проводящего) пластика. Габариты 307x420x146мм, размер ячейки 64x35x135мм. </t>
  </si>
  <si>
    <t xml:space="preserve">Упаковочные пакеты антистатические экономичные: прозрачные розовые, толщиной 0,09мм; стекание заряда от 5000В до 50В - не более 1с; пригодны для переработки; Размеры: 100x100мм, 100x150мм, 100x200мм, 150x150мм, 150x200мм, 150x250мм, 150x300мм, 200x200мм, </t>
  </si>
  <si>
    <t>SA 100x150</t>
  </si>
  <si>
    <t>Два выхода 8 В, 3 А, встроенная электронная нагрузка 8 В 3 А, цифровая индикция тока и напряжения, дискретная установка параметров (2 мВ, 1 мА), GPIB.</t>
  </si>
  <si>
    <t>Два выхода 18 В, 4 А, встроенная электронная нагрузка 18 В 4 А, цифровая индикция тока и напряжения, дискретная установка параметров (10 мВ, 1,5 мА), GPIB.</t>
  </si>
  <si>
    <t>Антистатическая, микропроцессорная, одноканальная 80Вт; универсальный паяльник PowerTool (24В, до 80Вт) c ультрамалоинерционным керамическим нагревателем и долговечным жалом 842CD. Дополнительно подключаются и автоматически распознаются: MicroTool, TechTo</t>
  </si>
  <si>
    <t>Антистатическая, микропроцессорная, одноканальная 80Вт; термопинцет Pincette-40 2x20Вт (24В) c ультрамалоинерционными керамическими нагревателями и долговечными насадками 422ED (шир. 6мм для SOIC-8 и chip). Дополнительно подключаются и автоматически распо</t>
  </si>
  <si>
    <t>Антистатическая, микропроцессорная, с самой высокой термостабилизацией, одноканальная (80Вт в рабочем режиме, до 280Вт при разогреве); паяльник TechTool 60Вт c ультрамалоинерционным керамическим нагревателем и долговечным жалом 612AD. Дополнительно подклю</t>
  </si>
  <si>
    <t xml:space="preserve">ERSA </t>
  </si>
  <si>
    <t>Analog 60E</t>
  </si>
  <si>
    <t>Р4833</t>
  </si>
  <si>
    <t>Измерительный мост ЭДС и сопротивления,</t>
  </si>
  <si>
    <t>Р4834</t>
  </si>
  <si>
    <t>18 В 3 А аналоговая индикация тока и напряжения</t>
  </si>
  <si>
    <t>GPS-1830D</t>
  </si>
  <si>
    <t>18 В 3 А цифровая индикация тока или напряжения</t>
  </si>
  <si>
    <t>ОБУВЬ антистатическая</t>
  </si>
  <si>
    <t>ОДЕЖДА антистатическая</t>
  </si>
  <si>
    <t>ОПТИКА и освещение рабочего места</t>
  </si>
  <si>
    <t>ПАКЕТЫ антистатические упаковочные</t>
  </si>
  <si>
    <t>ПОКРЫТИЯ антистатические  и гарнитура заземления</t>
  </si>
  <si>
    <t>ПРИБОРЫ статик-контроля, ионизации упаковки</t>
  </si>
  <si>
    <t>ПРИНАДЛЕЖНОСТИ антистатические разные</t>
  </si>
  <si>
    <t>датчик для измерения температур сыпучих веществ, диапазон температур -196... +600 гр.С</t>
  </si>
  <si>
    <t>датчик для измерения температур газов, диапазон температур -196... +600 гр.С</t>
  </si>
  <si>
    <t>датчик протыкающего типа для измерения температуры продуктов питания, жидкостейи гелей, диапазон температур -50... +350 гр.С</t>
  </si>
  <si>
    <t>датчик протыкающего типа для измерения температуры продуктов питания, жидкостей и гелей, диапазон температур -50... +600 гр.С</t>
  </si>
  <si>
    <t>0.1 Гц-10 МГц,синус ,треугольник,прямоугольник, внешняя ЧМ</t>
  </si>
  <si>
    <t>ГЕНЕРАТОРЫ ТВ сигналов</t>
  </si>
  <si>
    <t>0,02Гц-30 МГц, шаг 0,01 Гц,синус, треугольник, прямоугольник , пила , свипирование, АМ, ЧМ, ФМ -модуляция,возможность синтеза сигнала произвольной формы, цифровая индикация, выход 10мВ-10 В на 50 Ом, КОП</t>
  </si>
  <si>
    <t>Г2-59</t>
  </si>
  <si>
    <t>генератор шума 5 Гц-6.5 МГц,макс выход 3 В(50 Ом)</t>
  </si>
  <si>
    <t>Г3-110</t>
  </si>
  <si>
    <t xml:space="preserve">0.01 Гц -2 МГц,прецизионный </t>
  </si>
  <si>
    <t>Г3-112/1</t>
  </si>
  <si>
    <t xml:space="preserve">ИЗМЕРИТЕЛИ КОМПЛЕКСНЫХ КОЭФФИЦИЕНТОВ ПЕРЕДАЧИ И ОТРАЖЕНИЯ </t>
  </si>
  <si>
    <t>Р4-36</t>
  </si>
  <si>
    <t>Р333</t>
  </si>
  <si>
    <t>50 В 2 А, дискретная регулировка (100мВ, 10мА), ДУ</t>
  </si>
  <si>
    <t>100 В 1 А, 300 В 300 мА индикация тока и напряжения</t>
  </si>
  <si>
    <t>Портативный цифровой измеритель напряженности статического поля до 20КВ</t>
  </si>
  <si>
    <t>EM Aware</t>
  </si>
  <si>
    <t>Портативные регистраторы электрических разрядов - скоро!</t>
  </si>
  <si>
    <t>Practice Kit 965000</t>
  </si>
  <si>
    <t>162KD</t>
  </si>
  <si>
    <t>термометр -200-+1370 гр.С, (с соответствующим датчиком), мин. макс. температура, удержание показаний</t>
  </si>
  <si>
    <t>APPA 55</t>
  </si>
  <si>
    <t>CENTER 500</t>
  </si>
  <si>
    <t>АКСЕССУАРЫ к измерителям температуры</t>
  </si>
  <si>
    <t>50BK</t>
  </si>
  <si>
    <t>класический датчик капельного вида, диапазон температур -40... +204 гр.С</t>
  </si>
  <si>
    <t>50AK</t>
  </si>
  <si>
    <t>Долговечное, ножевидное, толщиной 1,5мм /скос 7,5мм - для пайки корпусов PLCC (к ErgoTool, PowerTool, BasicTool)</t>
  </si>
  <si>
    <t>832OD</t>
  </si>
  <si>
    <t>Долговечное, ножевидное, толщиной 2,0мм /скос 7,5мм - для пайки корпусов PLCC (к ErgoTool, PowerTool, BasicTool)</t>
  </si>
  <si>
    <t>832ZD</t>
  </si>
  <si>
    <t>Долговечное, плоское (3,6мм), широкое (10,5мм) - для очистки контактных площадок от припоя с помощью впитывающей медной оплетки - ленты WICK (к ErgoTool, PowerTool, BasicTool)</t>
  </si>
  <si>
    <t>832VD</t>
  </si>
  <si>
    <t>Насадки игловидные (пара) диаметром 0,2мм к термопинцету (chip, microMELF)</t>
  </si>
  <si>
    <t>Базовая погрешность 0,005%, =0,1 мкВ - 1000В, =10пА - 10 мА, 1 мОм - 10 МОм, 7-разрядная цифровая индикация, питание 220В, масса 16,5 кг.</t>
  </si>
  <si>
    <t>Импульсный рефлектометр: симметр. и несимметр. кабели (силовые и трансляционые), длина линии 40см- 10000 м, волновое сопр. линии 30 –200 Ом, масса 9кг</t>
  </si>
  <si>
    <t>G822CD</t>
  </si>
  <si>
    <t>Клещи электроизмерительные, I перем. 0-600 А, U пер. 0,1-600 В, сопротивление 1Ом - 40 Ком, прозвонка, измерение эф.средне квадратичных значений (True-RMS)</t>
  </si>
  <si>
    <t>APPA 33RII</t>
  </si>
  <si>
    <t>ГЕНЕРАТОРЫ НЧ и шума</t>
  </si>
  <si>
    <t>Б5-45А</t>
  </si>
  <si>
    <t>Генератор испытательных ТВ-сигналов</t>
  </si>
  <si>
    <t>Г6-36</t>
  </si>
  <si>
    <t>Г6-43</t>
  </si>
  <si>
    <t>SFG-830</t>
  </si>
  <si>
    <t>Мегаомметр 2 Ом-200МОм, батарейное питание, испыт.U до 500В</t>
  </si>
  <si>
    <t>Е6-17</t>
  </si>
  <si>
    <t>Мегаомметр 10 Ом-30ГОм, испыт.U до 100В</t>
  </si>
  <si>
    <t>МАГАЗИНЫ СОПРОТИВЛЕНИЙ И ИЗМЕРИТЕЛЬНЫЕ МОСТЫ</t>
  </si>
  <si>
    <t>Р4831</t>
  </si>
  <si>
    <t>1 канал 10 МГц, вес 3,5 Кг</t>
  </si>
  <si>
    <t>С8-23</t>
  </si>
  <si>
    <t xml:space="preserve">Антистатический лабораторный стул с регулировкой высоты сиденья (65..77см) и угла наклона спинки;кольцевой упор для ног, негорючее термостойкое покрытие, пять резиновых опор; сопротивление не более 1Мом; время стекания заряда не более 0,5с; соответствует </t>
  </si>
  <si>
    <t xml:space="preserve">TOP WORK </t>
  </si>
  <si>
    <t>Стол монтажный антистатический металл. 1500x800x800мм на двух плоских опорах с поперечным ребром жесткости, термостойким ламинированным ESD-покрытием и объединительной розеткой заземления CPG1020; серая прочная окраска</t>
  </si>
  <si>
    <t xml:space="preserve">TOP SHELF </t>
  </si>
  <si>
    <t>DRAWER-2U</t>
  </si>
  <si>
    <t>DRAWER-3W</t>
  </si>
  <si>
    <t>Тумбочка (под TOP WORK) на антистатических колесах  с тремя металлическими выдвижными ящиками; серая прочная окраска</t>
  </si>
  <si>
    <t>0.05 пФ - 100 мФ, 0.05 мкГн - 16 кГн, 0.3 мОм - 100 МОм, 0.3 нСм - 100 мкСм, тест-сигнал 100Гц/1кГц и 200мВ/3В, автоматический/ручной выбор предела, время измерения 450мс, внутр. напряжение смещения 5В, RS-232</t>
  </si>
  <si>
    <t>ОСЦИЛЛОГРАФЫ универсальные и запоминающие фирмы «GOOD WILL»</t>
  </si>
  <si>
    <t>GDS-830</t>
  </si>
  <si>
    <t>○</t>
  </si>
  <si>
    <t>0.3мВ - 300В (с делителем) в полосе 10Гц - 50МГц, погрешность от 2.5%, стрелочный</t>
  </si>
  <si>
    <t>1мВ-300В (с делителем), 10 кГц-1000МГц (с пробником)</t>
  </si>
  <si>
    <t>100нВ-1000В, ~1мкВ-700В в полосе 20Гц-1МГц, 100пА-10А, ~1нА-10А в полосе 40Гц-20кГц, 100мкОм-200МОм по 2/4 схеме, индикация 5 1/2 разряда, математич. обработка результатов, КОП, жесткие условия</t>
  </si>
  <si>
    <t>Подставка для паяльника (BasicTool, MultiTip) с обоймой для паяльных жал и контейнером с чистящей вискозной губкой 003B</t>
  </si>
  <si>
    <t>A29</t>
  </si>
  <si>
    <t>Насадки плоские (пара) к термопинцету, ширина 12,5мм (SOIC20)</t>
  </si>
  <si>
    <t>422FD2</t>
  </si>
  <si>
    <t>Насадки плоские (пара) к термопинцету, ширина 15мм (SOIC24)</t>
  </si>
  <si>
    <t>422FD5</t>
  </si>
  <si>
    <t>Насадки плоские (пара) к термопинцету, ширина 17,5мм (SOIC28)</t>
  </si>
  <si>
    <t>422FD6</t>
  </si>
  <si>
    <t>Насадки плоские (пара) к термопинцету, ширина 20мм (SOIC32)</t>
  </si>
  <si>
    <t>422FD7</t>
  </si>
  <si>
    <t>Насадки плоские (пара) к термопинцету, ширина 25мм (SOIC40)</t>
  </si>
  <si>
    <t>Дозиметр-радиометр индивидуальный (регистр.гамма,бетта излучения, поверхностной и объемной зараженности радионуклеидами веществ и продуктов</t>
  </si>
  <si>
    <t>РКС-107</t>
  </si>
  <si>
    <t>Дозиметр-радиометр прямопоказывающий (регистр.гамма, бетта-излучение, поверхностной и объемной зараженности радионуклеидами веществ и продуктов)</t>
  </si>
  <si>
    <t>PPS-1205</t>
  </si>
  <si>
    <t>PPS-1206</t>
  </si>
  <si>
    <t>Программируемые двухдиапазонные линейные  источники  питания с вынесенной цепью обратоной связи (250 Вт)</t>
  </si>
  <si>
    <t>PPS-2013</t>
  </si>
  <si>
    <t>30 В, 6 А, цифровая индикция тока и напряжения, дискретная установка параметров (10 мВ, 2 мА), внешнее управление напряжением и током, GPIB.</t>
  </si>
  <si>
    <t>PPS-2014</t>
  </si>
  <si>
    <t>35 В, 5 А, цифровая индикция тока и напряжения, дискретная установка параметров (10 мВ, 2 мА), внешнее управление напряжением и током, GPIB.</t>
  </si>
  <si>
    <t>PPS-2015</t>
  </si>
  <si>
    <t>422FD8</t>
  </si>
  <si>
    <t>Насадки плоские (пара) к термопинцету, ширина граней 27,5мм</t>
  </si>
  <si>
    <t>422FD9</t>
  </si>
  <si>
    <t xml:space="preserve">Система контроля (модулем VSMS100 наращиваемая до ERSASCOPE 3000): микроэндоскоп ERSASCOPE с CCD-камерой/PAL (кратность увеличения до 314, прямая/встречная волоконно-оптическая подсветка), фреймграббер для PC и прикладное программное обеспечение ImageDoc </t>
  </si>
  <si>
    <t>ERSASCOPE 1000</t>
  </si>
  <si>
    <t>Ультратонкий паяльник Minor, 5Вт, 6В (питание от стабилизированного источника или батарейки); вес без шнура 6г; максимальная температура 440'C; время разогрева 12 секунд; долговечное жало 042BD (конус 0,1мм)</t>
  </si>
  <si>
    <t>MultiTip-25</t>
  </si>
  <si>
    <t>MultiTip-15</t>
  </si>
  <si>
    <t xml:space="preserve">Паяльник 15Вт c малоинерционным нагревателем; вес 28г; макс.температура 350'C; время разогрева 60с; долговечное жало 162BD (конус 1,1мм) </t>
  </si>
  <si>
    <t>Линейные источники питания большой мощности (400- 1000 Вт)</t>
  </si>
  <si>
    <t>ИЗМЕРИТЕЛИ СОПРОТИВЛЕНИЯ ИЗОЛЯЦИИ фирмы "SEW"</t>
  </si>
  <si>
    <t>ИЗМЕРИТЕЛИ СОПРОТИВЛЕНИЯ ЗАЗЕМЛЕНИЯ фирмы "GOOD WILL"</t>
  </si>
  <si>
    <t>ИСТОЧНИКИ ПОСТОЯННОГО ТОКА фирмы "GOOD WILL"</t>
  </si>
  <si>
    <t xml:space="preserve">Программируемые линейные источники питания </t>
  </si>
  <si>
    <t>РРЕ-1323</t>
  </si>
  <si>
    <t>Измерительный генератор обеспечивает: определение полярности и состояния (свободно, занято, вызов) ТЛФ линии, идентификацию ТЛФ пар, обнаружение проводов без нарушения изоляционной оболочки (непрерывный и прерывистый сигнал), прозвон линий, тестирование коаксиальных кабелей, батарейное питание (9 В)</t>
  </si>
  <si>
    <t>GOS-6051</t>
  </si>
  <si>
    <t>2 канала по 50МГц, 3 режима маркерных измерений, встроенный 6-разр. частотомер 50Гц - 50МГц (+0,01%), память на 10 установок органов управления, одновременная индикация основной и растянутой развёртки, растяжка развёртки х5, х10, х20, автовыбор источника синхросигнала, квазиэлектронное управл., вес. 7,2 кг</t>
  </si>
  <si>
    <t>GOS-6050</t>
  </si>
  <si>
    <t>2 канала по 50МГц, одновременная индикация основной и растянутой развёртки, растяжка развёртки х5,х10, х20, автовыбор источника синхросигнала, квазиэлектронное управл., вес. 7,2 кг</t>
  </si>
  <si>
    <t>LCR-827</t>
  </si>
  <si>
    <t>LCR-829</t>
  </si>
  <si>
    <t>РST-3201</t>
  </si>
  <si>
    <t>Три независимых выхода 32 В, 3А, цифровая индикация тока и напряжения, тастатурное управление, таймер, запоминание100 значений,</t>
  </si>
  <si>
    <t>РST-3201+ RS232</t>
  </si>
  <si>
    <t xml:space="preserve">Универсальные щитовые приборы для измерения переменного тока  (до 10,000 А), постоянного тока    (до 10,000 А), переменного напряжения   (до 1000,0 В), постоянного напряжения    (до 1000,0 В), сопротивл. потенциометров (до 100% от шкалы), температуры (-50 гр.С до +850 гр.С), програмируемая 3 1\2 разрядная шкала  для использования трансформаторов тока и напряжения, прогреш. измерения 0,1%, </t>
  </si>
  <si>
    <t>2 канала до 30 МГц, КОП, цифровая память и автомат. измер. параметров сигнала, вес 6 кг</t>
  </si>
  <si>
    <t>С9-8</t>
  </si>
  <si>
    <t xml:space="preserve">ГЕНЕРАТОРЫ сигналов специальной формы  </t>
  </si>
  <si>
    <t>0,3Гц-3 МГц, синус, треугольник, прямоугольник , свипирование по частоте, цифровая индикация частоты, 10В на 50 Ом, уровни ТТЛ и КМОП,АМ иЧМ модуляция, частотомер до 150МГц</t>
  </si>
  <si>
    <t>GFG-8250А</t>
  </si>
  <si>
    <t>SEAL 4000</t>
  </si>
  <si>
    <t>ЗАО "ПриСТ"</t>
  </si>
  <si>
    <t>КИ</t>
  </si>
  <si>
    <t>Клещи индукционные для бесконтактного подключения генератора ГК-210А (из комплекта "Поиск 210Д") к кабелю.</t>
  </si>
  <si>
    <t>Антистатическое резиновое синтетическое покрытие для пола: cерое (матовое, c цветными вкраплениями), толщина 2мм, износостойкое, шумопоглощающее (6дБ), негорючее, термостойкое (более 400'C), не выделяет газов (без ПВХ, галогенов, кадмия, формальдегидов, а</t>
  </si>
  <si>
    <t>GUT-7700</t>
  </si>
  <si>
    <t>Устройство для тестирования аналоговых микросхем (компараторы, усилители, регуляторы, транзтсторные сборки), определение типа неизместных микросхем</t>
  </si>
  <si>
    <t>ЧАСТОТОМЕРЫ И КОМПАРАТОРЫ</t>
  </si>
  <si>
    <t>GFC-8010H</t>
  </si>
  <si>
    <t>1 Гц-120 Мгц, измерение периода, вес 1,7 кг</t>
  </si>
  <si>
    <t>GFC-8131H</t>
  </si>
  <si>
    <t>U пост.0,1мВ-1000В ,U пер.0,1мВ-750В, I пост 0,1 мкА-10А, I пер. 0,1 мкА-10А,сопр. 0,1 Ом-43МОм, изм.частоты 0,1 Гц-430 КГц, емк. 10пФ- 430мкФ,изм.индуктивности 1 мкГн-43Гн, изм.температуры-20+1370 С, логический тестер, встроенный таймер, max и min значения, удержание показаний, относительные измерения, чехол</t>
  </si>
  <si>
    <t>GDM-450A</t>
  </si>
  <si>
    <t>302MZ</t>
  </si>
  <si>
    <t>Клиновидное, 25мм (к ERSA-300)</t>
  </si>
  <si>
    <t>552MZ</t>
  </si>
  <si>
    <t>Измеритель нелинейных искажений от 0.001% ,в диапазоне 20Гц-120 КГц, измерениенапряжения, встроенный цифровой НЧ генератор в диапазоне20Гц-120 КГц с калиброванным коэф. гармоник</t>
  </si>
  <si>
    <t>П-321М</t>
  </si>
  <si>
    <t>СЧВ-74</t>
  </si>
  <si>
    <t>Стандарт частоты и времени</t>
  </si>
  <si>
    <t>Ч7-39</t>
  </si>
  <si>
    <t>CENTER 311</t>
  </si>
  <si>
    <t>ИСТОЧНИКИ ПОСТОЯННОГО ТОКА фирмы MOTECH</t>
  </si>
  <si>
    <t>PPS-1006</t>
  </si>
  <si>
    <t>ИСТОЧНИКИ ПОСТОЯННОГО ТОКА фирмы "MOTECH"</t>
  </si>
  <si>
    <t xml:space="preserve">Программируемые  линейные  источники  питания </t>
  </si>
  <si>
    <t>Программируемые линейные источники питания</t>
  </si>
  <si>
    <t>2820 EL</t>
  </si>
  <si>
    <t>2821 EL</t>
  </si>
  <si>
    <t>2811 LP</t>
  </si>
  <si>
    <t>AL-30 RB</t>
  </si>
  <si>
    <t>Комплект измерительных проводов (красный и черный): щуп - "банан", жало подпружиненное в чехле 4мм, силиконовые провода в двойной изоляции 1м, 1000В..</t>
  </si>
  <si>
    <t>AL-30F RB</t>
  </si>
  <si>
    <t>Комплект измерительных проводов (красный и черный): "крокодил-банан", захват "крокодила" до 35мм, силиконовые провода в двойной изоляции 1м, 1000В.</t>
  </si>
  <si>
    <t>AL-30A RB</t>
  </si>
  <si>
    <t>Антистатический пласт. контейнер для SMD-компонентов, стыкуемый, с подпружиненной крышкой, внутренние габариты 37x12x15мм</t>
  </si>
  <si>
    <t xml:space="preserve">9-323 </t>
  </si>
  <si>
    <t>WinDMM100/RS232</t>
  </si>
  <si>
    <t>Комплект: программное обеспечение для АРРА-107/109, кабель с оптческой развязкой</t>
  </si>
  <si>
    <t>Комплект: программное обеспечение для АРРА-103N/105N/106, кабель с оптческой развязкой</t>
  </si>
  <si>
    <t>WinDMM100J/RS232</t>
  </si>
  <si>
    <t>WinDMM300/RS232</t>
  </si>
  <si>
    <t>Комплект: программное обеспечение для АРРА-301/303/305/207, кабель с оптической развязкой</t>
  </si>
  <si>
    <t xml:space="preserve">Антистатический лоток 230x140x134мм, устанавливаемый на плоскость или подвешиваемый тыльной частью на металл. рейку-каркас </t>
  </si>
  <si>
    <t>COCIS-F</t>
  </si>
  <si>
    <t>С1-124</t>
  </si>
  <si>
    <t>1 канал 10 МГц, автоматическая установка размеров изображения</t>
  </si>
  <si>
    <t>С1-127</t>
  </si>
  <si>
    <t xml:space="preserve">2 канала по 50 МГц, вес 7 кг ,питание 27 В, 220В </t>
  </si>
  <si>
    <t>С1-130</t>
  </si>
  <si>
    <t>2 канала по 25МГц, цифровая память, масса 4,5кг</t>
  </si>
  <si>
    <t>CORD-608</t>
  </si>
  <si>
    <t>CORD-601</t>
  </si>
  <si>
    <t>Гарнитура заземления (коврик-земля): прямой шнур длиной 3м; резистор 1Мом, соединение кнопка-10мм/кольцо 5мм под клеммный зажим</t>
  </si>
  <si>
    <t>CORD-602-F</t>
  </si>
  <si>
    <t>8 В 75 А цифровая индикация тока или напряжения</t>
  </si>
  <si>
    <t>GPR-1830HD</t>
  </si>
  <si>
    <t>Комплект: измерительный генератор 180 CB-G и пробник-усилитель 180 CB-A</t>
  </si>
  <si>
    <t>10 кГц - 12 ГГц</t>
  </si>
  <si>
    <t>GOS-658G</t>
  </si>
  <si>
    <t>128 В, 0,5 А, цифровая индикция тока и напряжения, дискретная установка параметров (40 мВ, 0,25 мА), внешнее управление напряжением и током, GPIB.</t>
  </si>
  <si>
    <t>LCR-07</t>
  </si>
  <si>
    <t>LCR-08</t>
  </si>
  <si>
    <t xml:space="preserve">VERA 2 </t>
  </si>
  <si>
    <t>VERA ROT</t>
  </si>
  <si>
    <t>U пост.0,1мВ - 1000 В,U пер.1мВ-750 В, I пост\пер.0,1 мкА-20 А, сопр. 0,1 Ом-30 МОм, влагозащитное исполнение, удерж.показаний, удер. с задержкой</t>
  </si>
  <si>
    <t>APPA 97R</t>
  </si>
  <si>
    <t>КАТЕГОРИЯ ОБОРУДОВАНИЯ</t>
  </si>
  <si>
    <t>стр. №:</t>
  </si>
  <si>
    <t>термометр -200-+1370 гр.С(с соответствующим датчиком),мин. макс. температура, разность температур, удержание показаний</t>
  </si>
  <si>
    <t>ИЗМЕРИТЕЛИ ТЕМПЕРАТУРЫ и ВЛАЖНОСТИ фирмы "CENTER"</t>
  </si>
  <si>
    <t>CENTER 300</t>
  </si>
  <si>
    <t>ERSASCOPE 3000</t>
  </si>
  <si>
    <t>Система контроля: микроэндоскоп ERSASCOPE с CCD-камерой/PAL (кратность увеличения до 314, прямая/встречная волоконно-оптическая подсветка), микроскоп MAGNISCOPE с CCD-камерой/PAL (кратность увеличения до 330, волоконно-оптическая подсветка в прямом направ</t>
  </si>
  <si>
    <t>ERSASCOPE 2500</t>
  </si>
  <si>
    <t>Самоклеящаяся (к полу) ленточная фольга заземления, размещаемая на полу под покрытием 749 (которое ставится на клей 749/С1) для стекания статического заряда на землю; ширина ленты 10мм; в рулоне 16м. Норма расхода - от 0,5 погонных метра на каждый квадрат</t>
  </si>
  <si>
    <t>SIT COVER</t>
  </si>
  <si>
    <t xml:space="preserve">Антистатический лабораторный стул с регулировкой высоты сиденья (45..58см) и угла наклона спинки; негорючее термостойкое покрытие, пять резиновых опор; сопротивление не более 1Мом; время стекания заряда не более 0,5с; соответствует европейским стандартам </t>
  </si>
  <si>
    <r>
      <t>●</t>
    </r>
    <r>
      <rPr>
        <sz val="12"/>
        <rFont val="Arial CYR"/>
        <family val="2"/>
      </rPr>
      <t>!</t>
    </r>
  </si>
  <si>
    <r>
      <t>●</t>
    </r>
    <r>
      <rPr>
        <sz val="14"/>
        <rFont val="Times New Roman"/>
        <family val="1"/>
      </rPr>
      <t>!</t>
    </r>
  </si>
  <si>
    <t>МУЛЬТИМЕТРЫ ЦИФРОВЫЕ фирмы "GOOD WILL","CENTER"</t>
  </si>
  <si>
    <t>два 4мм провода "банан-крокодил" 250 В 10 А</t>
  </si>
  <si>
    <t>TL-10</t>
  </si>
  <si>
    <t>Ионизатор воздуха с регулируемым потоком для покрытия рабочих зон и автобалансировкой нуль-потенциала. Используется для активизации стекания статического заряда с изоляторов и проводящих объектов, соответствует стандартам EN100015 и UL. Габариты 254x305x1</t>
  </si>
  <si>
    <t>HP-403A-M12</t>
  </si>
  <si>
    <t>HP-403A-M13</t>
  </si>
  <si>
    <t>HP-404A-M12</t>
  </si>
  <si>
    <t>HP-404A-M13</t>
  </si>
  <si>
    <t>В213В</t>
  </si>
  <si>
    <t>датчик для измерения температуры газов, макс. температура 750°С, прямое подключение</t>
  </si>
  <si>
    <t>НР-202А-В23</t>
  </si>
  <si>
    <t>НР-303А-Т21</t>
  </si>
  <si>
    <t>датчик для измерения температуры намагниченных поверхностей, макс. температура 250°С, время отклика 2 сек.</t>
  </si>
  <si>
    <t>Кл. точн. 1.0: Uпост. до 12 кВ, Uпер. до 12 кВ в полосе 45-60 Гц, Iпост. до 30 А, Iпер. до 30 А в полосе 45-60 Гц, Uимп. до 1200 В, Iимп. до 30 А, до 30 МОм, -12 - 3 дБ по напряжению (0 дБ = 0.775 В), в комплекте делитель напряжения, питание 1.5 В х 6, масса 2.3 кг</t>
  </si>
  <si>
    <t>Клещи электроизмерительные и измеритель мощности , I перем. 0,01-1000 А, I пост. 0,01-1000 А, U перем. 0,1-600 В, U пос. 0,1-600 В, коэф-т амплитуды 1,0-6,0, мощность акт./реакт./полн. до 350кВт, коэф-т мощности 0,5-1,0, сопр. 1Ом-3,5 кОм, измерение частоты 20 Гц-1 кГц, удержание показаний, пиковое и относит. значения, измерение средне квадратичных значений не гармон. сигналов(True-RMS)</t>
  </si>
  <si>
    <t>ПРЕОБРАЗОВАТЕЛИ ТОКА фирмы "APPA"</t>
  </si>
  <si>
    <t>APPA 31</t>
  </si>
  <si>
    <t>Долговечное,  конус 0,4мм (к MicroTool)</t>
  </si>
  <si>
    <t>212AD</t>
  </si>
  <si>
    <t>APPA 101</t>
  </si>
  <si>
    <t>2 канала по 25МГц, мультиметр (2мВ-700В, 20мкА-2А, 1Ом-2МОм), масса 4,5кг</t>
  </si>
  <si>
    <t>ИСТОЧНИКИ ПЕРЕМЕННОГО ТОКА фирмы "GOOD WILL"</t>
  </si>
  <si>
    <t>APS-9050</t>
  </si>
  <si>
    <t>APS-9100</t>
  </si>
  <si>
    <t>ИСТОЧНИКИ ПОСТОЯННОГО И ПЕРЕМЕННОГО ТОКА</t>
  </si>
  <si>
    <t>100кГц-150МГц (6 п/диапазонов), до 450МГц с калибр.гармониками, выход 100мВ ср.кв. на 35МГц, внутр./внеш. АМ,2,5кг</t>
  </si>
  <si>
    <t>GSG-120</t>
  </si>
  <si>
    <t>GSG-122</t>
  </si>
  <si>
    <t>Инструмент для установки кнопок 10мм на антистатические коврики</t>
  </si>
  <si>
    <t>J-610</t>
  </si>
  <si>
    <t>Переходник штеккер-4мм/кнопка-10мм</t>
  </si>
  <si>
    <t>CPG-1020</t>
  </si>
  <si>
    <t>CPG-3000</t>
  </si>
  <si>
    <t>157 ROLL</t>
  </si>
  <si>
    <t>749 ROLL</t>
  </si>
  <si>
    <t>749/C1</t>
  </si>
  <si>
    <t xml:space="preserve">Прибор для поиска места прохождения кабельных (силовых и трансляционных) и трубопроводных линий под землей, определение направления и глубины прокладки, грубое определение места повреждения. Активный и пассивный режим поиска, универсальное питание, масса 2кг    </t>
  </si>
  <si>
    <t>Р5-13</t>
  </si>
  <si>
    <t>0.1 пФ-20 мкФ, 0.1 мкГн-200Гн, 1 мОм- 20 МОм,Q/D 10(-3) - 2,3 1/2 разряда,  батарейное питание (9В)</t>
  </si>
  <si>
    <t>CENTER 302</t>
  </si>
  <si>
    <t>Антистатические мужские кроссовки с особо прочным носком (вшитый жесткий каркас) для соответствия европейским нормам безопасности EN345; сопротивление не более 3,5Мом; цвет серой замши</t>
  </si>
  <si>
    <t>Moka</t>
  </si>
  <si>
    <t xml:space="preserve">Антистатические мужские туфли без шнурков с особо прочным носком (вшитый жесткий каркас) для соответствия европейским нормам безопасности EN345; сопротивление не более 3,5Мом; цвет  белый  </t>
  </si>
  <si>
    <t>Flexa</t>
  </si>
  <si>
    <t>Антистатические (с проводящим покрытием ручек) узкие кусачки, хром-полированные, 120мм, 53г; для мягкого провода до 0,4мм; плоский  срез, суперкрепление</t>
  </si>
  <si>
    <t>3-901-13</t>
  </si>
  <si>
    <t xml:space="preserve">КАЛИБРАТОРЫ  И ПОВЕРОЧНОЕ ОБОРУДОВАНИЕ </t>
  </si>
  <si>
    <t>4-300МГц, НГ, АМ, ЧМ</t>
  </si>
  <si>
    <t>Для С1-118,125,131,137</t>
  </si>
  <si>
    <t>13ЛН3И</t>
  </si>
  <si>
    <t>17ЛО1И</t>
  </si>
  <si>
    <t>Для С1-99</t>
  </si>
  <si>
    <t>17ЛО2Х</t>
  </si>
  <si>
    <t>Для С1-83, С4-74</t>
  </si>
  <si>
    <t>17ЛО2И</t>
  </si>
  <si>
    <t>Для С1-93, С1-114</t>
  </si>
  <si>
    <t>17ЛО4И-1</t>
  </si>
  <si>
    <t>Для С1-96,103</t>
  </si>
  <si>
    <t>ГЕНЕРАТОРЫ</t>
  </si>
  <si>
    <t>ГЕНЕРАТОРЫ НЧ фирмы "GOOD WILL"</t>
  </si>
  <si>
    <t>GAG-810</t>
  </si>
  <si>
    <t>ГЕНЕРАТОРЫ ВЧ фирмы "GOOD WILL"</t>
  </si>
  <si>
    <t>GRG-450B</t>
  </si>
  <si>
    <t>U пост.10мкВ - 1000 В, U пер.10мкВ-750 В, I пост/пер. 10 нА-10 А, сопр. 1 мОм-20 МОм,базовая погрешность 0,05%, индикатор 4 1/2 разряда, чехол</t>
  </si>
  <si>
    <t>CENTER 502</t>
  </si>
  <si>
    <t>GPR-6060D</t>
  </si>
  <si>
    <t>60 В 6 А цифровая индикация тока или напряжения</t>
  </si>
  <si>
    <t>GPR-7550D</t>
  </si>
  <si>
    <t>75 В5 А цифровая индикация тока или напряжения</t>
  </si>
  <si>
    <t>Паяльно-ремонтное оборудование фирмы ERSA соответствует стандарту ISO 9001.</t>
  </si>
  <si>
    <t>Антистатические принадлежности фирмы Elme соответствуют ESD-стандарту IEC 61340-5-1.</t>
  </si>
  <si>
    <r>
      <t>Данные о сертификации средств измерения - по состоянию на июль 2001г.
● -  приборы, имеющие сертификат об утверждении типа средств измерений (включены в Госреестр)
○ -  приборы, проходящие испытание с целью утверждения типа средств измерений (для включения в Госреестр)                                       ●</t>
    </r>
    <r>
      <rPr>
        <b/>
        <sz val="12"/>
        <rFont val="Arial"/>
        <family val="2"/>
      </rPr>
      <t>!</t>
    </r>
    <r>
      <rPr>
        <b/>
        <sz val="9"/>
        <rFont val="Arial"/>
        <family val="2"/>
      </rPr>
      <t xml:space="preserve"> - приборы, срок действия сертификата которых заканчивается 01.05.2002г.</t>
    </r>
  </si>
  <si>
    <t>Линза диаметром 100мм с подсветкой на кронштейне с креплением к столу; 3 диоптрии; лампа накаливания 60Вт 220В (отдельно)</t>
  </si>
  <si>
    <t>ТРК-01</t>
  </si>
  <si>
    <t>В наборе печатная плата 100x140мм и 45 элементов: QFP208 (шаг 0,5мм), TSOP32 (шаг 0,5мм), QFP100 (шаг 0,65мм), а также BQFP132, PLCC20/44/68, SO14, SOM16  и SOL20 с шагом 1,27мм;  по десять штук chip 0805/1206 и SOT23</t>
  </si>
  <si>
    <t>QFP Kit  962000</t>
  </si>
  <si>
    <t xml:space="preserve">Монтируемые на основание (9-251 или 9-210) электроизолированные "тиски" для компонентов/плат; рабочая поверхность из пластика; ширина граней 50 мм  </t>
  </si>
  <si>
    <t>9-253</t>
  </si>
  <si>
    <t xml:space="preserve">Монтируемая на основание (9-251 или 9-210) электроизолированная раздвижная П-образная рамка-держатель печатных плат размером 70 x [25..270] мм </t>
  </si>
  <si>
    <t>9-263</t>
  </si>
  <si>
    <t xml:space="preserve">Антистатический лоток 500x300x202мм, устанавливаемый на плоскость или подвешиваемый тыльной частью на металл. рейку-каркас </t>
  </si>
  <si>
    <t>REELBOX</t>
  </si>
  <si>
    <t>Антистатическая (проводящий пластик) U-образная подставка-держатель (344x231x70мм) для 19 бобин диаметром 190-200мм с SMD компонентами</t>
  </si>
  <si>
    <t>Антистатическая (проводящий пластик) L-образная подставка-держатель (205x274x93мм) с направляющими для печатных плат</t>
  </si>
  <si>
    <t>U пост.1мкВ - 1000 В,U пер.10мкВ-750 В, I пост\пер.1 мкА- 10 А, сопр. 0,01 Ом-40 МОм, измерение частоты 0,01 Гц-4МГц, емкости 1пФ-10 000мкФ,измерение температуры, програмирование, базовая погрешность 0,1%,оптическийRS-232 интерфейс, четыре шкалы</t>
  </si>
  <si>
    <t>APPA 305</t>
  </si>
  <si>
    <t>Микрометрический антистатический антивибрационный столик для линейно-вращательных перемещений инспектируемого объекта</t>
  </si>
  <si>
    <t xml:space="preserve">VSSE100 </t>
  </si>
  <si>
    <t xml:space="preserve">Устройство для тестирования цифровых микросхем серий ТТЛ 54\74 серий, и КМОП серий 4000\45000, более 1800 типов </t>
  </si>
  <si>
    <t>GUT-7000</t>
  </si>
  <si>
    <t>Устройство для тестирования аналоговых микросхем, определение типа неизместных микросхем</t>
  </si>
  <si>
    <t>GUT-6600</t>
  </si>
  <si>
    <t>GPS-1850</t>
  </si>
  <si>
    <t xml:space="preserve">310- 1200 МГц, АМ ЧМ ИМ, внутренний частотомер, выходная мощность до 1.5 Вт </t>
  </si>
  <si>
    <t>Г4-129</t>
  </si>
  <si>
    <t xml:space="preserve">310- 1200 МГц, АМ ЧМ ИМ, внутренний частотомер, выходная мощность 10 (-15)—10(-2) Вт </t>
  </si>
  <si>
    <t>Г4-154</t>
  </si>
  <si>
    <t>100 КГц- 50 МГц,выход 12 В на 50 Ом, АМ, ДУ</t>
  </si>
  <si>
    <t>Г4-158</t>
  </si>
  <si>
    <t>10 КГц- 100 МГц,выход 2 В на 50 Ом, АМ, ДУ</t>
  </si>
  <si>
    <t>RA4000D</t>
  </si>
  <si>
    <t>A28</t>
  </si>
  <si>
    <t>DIV/CIC-36</t>
  </si>
  <si>
    <t xml:space="preserve">Вертикальные разделительные вставки 64x35мм из антистатического пластика для ячеек модуля CIC-36; комплект 48шт </t>
  </si>
  <si>
    <t>172KN</t>
  </si>
  <si>
    <t>U пост.0,1мВ - 1000 В,U пер.1мВ-750 В, I пост\пер.10 мкА-10 А, сопр. 0,1 Ом-40 МОм,измерение частоты 1Гц-30 МГц, удержание показаний, линейная шкала</t>
  </si>
  <si>
    <t>2-620</t>
  </si>
  <si>
    <t>Антистатический экстрактор микросхем PLCC</t>
  </si>
  <si>
    <t>2-101</t>
  </si>
  <si>
    <t>Антистатический миниатюрный нож-скальпель с керамическим лезвием</t>
  </si>
  <si>
    <t>2-282</t>
  </si>
  <si>
    <t>APPA 35N</t>
  </si>
  <si>
    <t>Долговечное, микроволна 3мм (к MicroTool)</t>
  </si>
  <si>
    <t>172BD</t>
  </si>
  <si>
    <t>Долговечное,  конус 1,1мм (к MultiTip 12В и 220В)</t>
  </si>
  <si>
    <t>172BN</t>
  </si>
  <si>
    <t>С никелевым покрытием, конус 0,5мм (к MultiTip 12В и 220В)</t>
  </si>
  <si>
    <t>172KD</t>
  </si>
  <si>
    <t>Кисточка металлическая для чистки нагревателей и разъемных соединений в паяльниках</t>
  </si>
  <si>
    <t>ESD-LITE 319</t>
  </si>
  <si>
    <t>SA 150x200</t>
  </si>
  <si>
    <t>SA 200x300</t>
  </si>
  <si>
    <t>Искатель скрытых коммуникаций (линий связи, силовых кабелей, трубопроводов), определение глубины залегания, обнаружение повреждения изоляции и жил кабеля, активный и пассивный режимы работы, универсальное питание, жесткие условия эксплуатации, масса 4.8 кг</t>
  </si>
  <si>
    <t>Автоматический измеритель параметров аналоговых (ТЧ, ШК) и цифровых каналов в диапазоне 16 Гц - 7 кГц, универсальное питание, малогабаритный</t>
  </si>
  <si>
    <t>Измеритель рабочего и переходного затухания кабелей, уровня гармоник в диапазоне до 2,1 МГц, питание 12 В, малогабаритный, масса 2 кг</t>
  </si>
  <si>
    <t>МТ 186 (е)WB-300</t>
  </si>
  <si>
    <t>МТ 186 (е)WB-500</t>
  </si>
  <si>
    <t>4 - 12.05 ГГц, волновое сопротивление 50 Ом, дополнительно измеряется ГВЗ, активное и реактивное вх. сопротивление коаксиальных многополюсников</t>
  </si>
  <si>
    <t xml:space="preserve">Нагревательный элемент к паяльнику ErgoTool  </t>
  </si>
  <si>
    <t>81100J</t>
  </si>
  <si>
    <t>Нагревательный элемент к паяльнику BasicTool</t>
  </si>
  <si>
    <t>80100J</t>
  </si>
  <si>
    <t xml:space="preserve">Нагревательный элемент к термофену HSP80 (в Rework80 и HS8000P/G) </t>
  </si>
  <si>
    <t>42100J</t>
  </si>
  <si>
    <t>Согласованная пара нагреватей к термопинцету Pincette40 или TC40</t>
  </si>
  <si>
    <t>92100H</t>
  </si>
  <si>
    <t>IR4500-09</t>
  </si>
  <si>
    <t>Верхний инфракрасный излучатель к станции IR500A / IR400A</t>
  </si>
  <si>
    <t>IR4500-10</t>
  </si>
  <si>
    <t>Антистатический ремешок заземления на лодыжку (мужской), с резистором 2Мом; используется посетителями и персоналом при отсутствии специальной обуви</t>
  </si>
  <si>
    <t>Антистатический ремешок заземления на лодыжку (женский), с резистором 2Мом; используется посетителями и персоналом при отсутствии специальной обуви</t>
  </si>
  <si>
    <t>COVERSHOE</t>
  </si>
  <si>
    <t xml:space="preserve">Антистатические с ремешком заземления безразмерные бахилы на обувь для посетителей "чистых комнат" (clean room) и защищенных зон; цена пачки 20 шт </t>
  </si>
  <si>
    <t>CENTER 301</t>
  </si>
  <si>
    <t>1 канал15 МГц ,блок выделения строки, вес 4.5 кг</t>
  </si>
  <si>
    <t>С1-131</t>
  </si>
  <si>
    <t>КЛЕЩИ ЭЛЕКТРОИЗМЕРИТЕЛЬНЫЕ И ПРЕОБРАЗОВАТЕЛИ ТОКА</t>
  </si>
  <si>
    <t>APPA A7</t>
  </si>
  <si>
    <t xml:space="preserve">Халат для работы в зоне антистатической защиты (состав: 96% хлопок, 4% волокно CONDEX); сопротивление 3Мом, время стекания заряда - не более 0,17c; ткань белая или голубая, с желтой ESD маркировкой; плотность ткани 135г/кв.м; мужские размеры XS / S / M / </t>
  </si>
  <si>
    <t>ZAD-9000-С</t>
  </si>
  <si>
    <t>Измерение сопротивления изоляции: R изоляции 1000/2500/5000/10000 В (+ 10%), 0,0004 - 500 ГОм, цифровой, микропроцессорное управление, батарейное питание, автовыключение</t>
  </si>
  <si>
    <t>Измерение сопротивления изоляции: R изоляции 500 - 10000 В (+ 10%) с шагом 500 В, 0,8 - 500 ГОм, цифровой, микропроцессорное управление, батарейное питание, автовыключение</t>
  </si>
  <si>
    <t>1805 ER</t>
  </si>
  <si>
    <t>Установка для измерения сопротивления контура защитного заземления на пределах 0.12/0.6 Ом, ток теста 3 - 32 А, макс. напряжение теста 8 В/50 - 60 Гц, время теста 1 с/10 с/ 1 мин/10 мин, компенсация сопротивления заземляющего провода, допусковый контроль, ДУ</t>
  </si>
  <si>
    <t xml:space="preserve">Измерение сопротивления заземления, шагового напряжения: R заземления 0.2 - 1000 Ом, тест-сигнал 2 мА/820 Гц; U шаговое 1 - 30 В/40 - 500 Гц, стрелочный, батарейное питание </t>
  </si>
  <si>
    <t xml:space="preserve">Измерение сопротивления заземления, шагового напряжения: R заземления 0.01 - 2000 Ом, тест-сигнал 2 мА/820 Гц; U шаговое 1 - 200 В/50 - 60 Гц, цифровой, удержание показаний, батарейное питание </t>
  </si>
  <si>
    <t>Измерение сопротивления заземления по 2-, 3-, 4-проводной схеме, шагового напряжения: R заземления 0.001 - 20000 Ом, тест-сигнал 2, 10, 50 мА/128 Гц; U шаговое 0.01 - 200 В/50 - 60 Гц, цифровой, удержание показаний, фильтрация электрического шума, батарейное питание, автовыключение</t>
  </si>
  <si>
    <t>ПОВЕРОЧНОЕ ОБОРУДОВАНИЕ фирмы "GOOD WILL"</t>
  </si>
  <si>
    <t>ПРИБОРЫ УНИВЕРСАЛЬНЫЕ фирмы "POUNDFUL"</t>
  </si>
  <si>
    <t>ПРИБОРЫ УНИВЕРСАЛЬНЫЕ фирмы "CHITAI"</t>
  </si>
  <si>
    <t>ЧАСТОТОМЕРЫ фирмы "POUNDFUL"</t>
  </si>
  <si>
    <t>ИЗМЕРИТЕЛИ ЭЛЕКТРИЧЕСКОЙ МОЩНОСТИ фирмы "POUNDFUL"</t>
  </si>
  <si>
    <t>Долговечное, игла 0,2мм, изогнутое (к MicroTool)</t>
  </si>
  <si>
    <t>212ID</t>
  </si>
  <si>
    <t>Долговечное, конус 0,6мм, изогнутое (к MicroTool)</t>
  </si>
  <si>
    <t>212ND</t>
  </si>
  <si>
    <t>Долговечное, конус со скосом 2мм (к MicroTool)</t>
  </si>
  <si>
    <t>212WD</t>
  </si>
  <si>
    <t>Прибор для ежедневного ESD-мониторинга персонала, проверяющий контакт (проводимость) антистатического браслета и обуви; монтируется на стену и соединяется с напольной металлической плитой 300x300мм; прост в обращении</t>
  </si>
  <si>
    <t>VSE 3000</t>
  </si>
  <si>
    <t>Analog 60A</t>
  </si>
  <si>
    <t>(30В, 2А) x 2 с автоматическим или ручным послед./парал. соединением, два доп. выхода - (3В-6.5В, 3А) и (8В-15В, 1А), цифровая индикация, формирование двухполярного напряжения, работа на постоянную или динамическую нагрузку.</t>
  </si>
  <si>
    <t xml:space="preserve">R 0.1-10000 Ом, </t>
  </si>
  <si>
    <t>Г6-37</t>
  </si>
  <si>
    <t>SPS-3610R</t>
  </si>
  <si>
    <t xml:space="preserve">Дополнительная гибкая трубка-воздуховод длиной 1,25м диаметром 65мм для соединения дымоприемника с входным раструбом насосного агрегата EA110 </t>
  </si>
  <si>
    <t>Сменный комбинированный фильтр микрочастиц и газов к агрегату EA110</t>
  </si>
  <si>
    <t>Жало для контактной пайки G152CN: клин 1мм (к Independent-60)</t>
  </si>
  <si>
    <t>G152KN</t>
  </si>
  <si>
    <t>Жало для контактной пайки G152KN: клин 2,4мм (к Independent-60)</t>
  </si>
  <si>
    <t>G152AN</t>
  </si>
  <si>
    <t>2 канала по 100 МГц, 7 видов маркерных измерений, две развертки, квазиэлектронное управление, память на 10 состояний органов управления,вес 9 кг</t>
  </si>
  <si>
    <t>GOS-6103С</t>
  </si>
  <si>
    <t>термометр -50-+1300 гр.С, (с соответствующим датчиком) максимальная температура, удержание показаний</t>
  </si>
  <si>
    <t>APPA 52</t>
  </si>
  <si>
    <t>Topline</t>
  </si>
  <si>
    <t>Долговечное, конус 0,4мм (к TechTool)</t>
  </si>
  <si>
    <t>612UD</t>
  </si>
  <si>
    <t>Жало для контактной пайки, клин 3мм, долговечное (к Gas Sprint III)</t>
  </si>
  <si>
    <t>G806K</t>
  </si>
  <si>
    <t>Насадки плоские (пара) к термопинцету, ширина граней 40мм</t>
  </si>
  <si>
    <t>422QD5</t>
  </si>
  <si>
    <t>100нВ-1000В, ~1мкВ-700В в полосе 20Гц-1МГц, 100пА-10А, ~1нА-10А в полосе 40Гц-20кГц, 100мкОм-200МОм по 2/4 схеме, индикация 5 1/2 разряда, математич. обработка результатов, КОП</t>
  </si>
  <si>
    <t>Dig2000A-Micro</t>
  </si>
  <si>
    <t>Автомобильный тестор: пост. и перемен. напряжение до 600В, пост.ток до 15А, сопр. до 2МОм, частота до 20кГц, УЗСК (4/6/8 цилиндров), тахометр (4/5/6/8 цилиндров), темпер. до 800град.С, скважность, прозвон, цифровой, питание =9В</t>
  </si>
  <si>
    <t>IR View</t>
  </si>
  <si>
    <t>Универсальные щитовые приборы с встроеным микроконтролером для измерения  переменного тока  (до 10,000 А), постоянного тока (до 10,000 А), переменного напряжения   (до 1000,0 В), постоянного напр.    (до 1000,0 В), сопротивления потенциометров (до 100% от шкалы), температуры (-50 гр.С до +850 гр.С) , програмируемая 4 1\2 разрядная шкала  для использования трансформаторов тока и напряжения, прогреш. измер. 0,05%, допусковый контроль,  подкл.к компьютеру через RS-485 для сбора информации</t>
  </si>
  <si>
    <t>IF8001-001</t>
  </si>
  <si>
    <t>ИЗМЕРИТЕЛЬНОЕ  ОБОРУДОВАНИЕ</t>
  </si>
  <si>
    <t>LCR-09</t>
  </si>
  <si>
    <t>Измеритель параметров УЗО: 110 - 450 В/50 Гц, ток отключения 1 - 999 мА, время отключения 1 мс - 100 с, разрешение 1 мА/1 мс, цифровая индикация, плавная установка тока, батарейное питание, масса 1.3 кг</t>
  </si>
  <si>
    <t>Измеритель параметров УЗО: 110 - 450 В/50 Гц, ток отключения 1 - 999 мА, время отключения 1 мс - 100 с, разрешение 1 мА/1 мс, цифровая индикация, дискретная установка тока, батарейное питание, масса 1.3 кг</t>
  </si>
  <si>
    <t>Преобразователь пост. и перемен. тока 0.1 А - 600 А (45 Гц - 400 Гц) с погрешностью 2%, коэф. преобразования 10мВ/1А (&lt; 100 A), 1мВ/1А (&gt; 100), диаметр губок 38 мм, шина 20х40 мм, питание 9 В</t>
  </si>
  <si>
    <t>Преобразователь перемен. тока 0,1 А - 400 А (50 Гц - 60 Гц) с погрешностью 1.9%, коэф. преобразования 1мВ/1А, диаметр губок 30 мм</t>
  </si>
  <si>
    <t xml:space="preserve">Автономное устройство генератор с возможностью удаленного управления, внешний блок питания </t>
  </si>
  <si>
    <t>ТРАССОДЕФЕКТОИСКАТЕЛИ</t>
  </si>
  <si>
    <t>ИСК</t>
  </si>
  <si>
    <t>1-852</t>
  </si>
  <si>
    <t>Термовоздушная, аналоговая, хобби-класса, компактная, одноканальная 80Вт; термофен с малоинерц.  керам. нагревателем и долговечным соплом серии 802</t>
  </si>
  <si>
    <t xml:space="preserve">Термовоздушная, аналоговая, компрессор в системном блоке; 2 канала по 80Вт; один канал с профессиональным термофеном (мощный воздушный поток, малоинерц.  керамический нагреватель, долговечное сопло серии 802), второй канал свободен для подключения модуля </t>
  </si>
  <si>
    <t>Тестирование, настройка и поиск неисправностей в цифровых (DSL, ADSL) каналах связи. Измерение затухания, шума, уровня помех (фильтры F- и G-типа), уровня сигнала, спектральной плотности мощности, сопротивления и емкости шлейфа и пр.Частотомер. ИК-порт RS-232. Вывод данных на печать.</t>
  </si>
  <si>
    <t>Знач. ЭДС 1.018540-1.018730 В, кл. точн. 0.005</t>
  </si>
  <si>
    <t>АНАЛИЗАТОРЫ ЛОГИЧЕСКИХ УСТРОЙСТВ</t>
  </si>
  <si>
    <t>Програматор ПЗУ 16К</t>
  </si>
  <si>
    <t>Анализатор логический 32-ти канальный до 20 МГц</t>
  </si>
  <si>
    <t>ЩИТОВЫЕ ПРИБОРЫ</t>
  </si>
  <si>
    <t>PFP-2</t>
  </si>
  <si>
    <t>802DS</t>
  </si>
  <si>
    <t>Щелевидное 11,5x0,5мм (к Rework и HS8000P/G/SET)</t>
  </si>
  <si>
    <t>TopLine, США</t>
  </si>
  <si>
    <t>18 В 50 А цифровая индикация тока или напряжения</t>
  </si>
  <si>
    <t>GPR-3520HD</t>
  </si>
  <si>
    <t>35 В 20 А цифровая индикация тока или напряжения</t>
  </si>
  <si>
    <t>GPR-6015HD</t>
  </si>
  <si>
    <t>60 В 15 А цифровая индикация тока или напряжения</t>
  </si>
  <si>
    <t>GPR-7510HD</t>
  </si>
  <si>
    <t>75 В 10 А цифровая индикация тока или напряжения</t>
  </si>
  <si>
    <t>GPR-11H50D</t>
  </si>
  <si>
    <t>110 В 5 А цифровая индикация тока или напряжения</t>
  </si>
  <si>
    <t>Вольтамперфазометр: ~0,2-500В, ~0,2-250мА (с разрывом цепи) или ~0,2-10А (без разрыва цепи), раб. обл. частот 45-55Гц, угол сдвига фаз по напр. и току ±0-180º, в 3-х фазных цепях 110/220/380В, масса 3,5кг</t>
  </si>
  <si>
    <t>К 505</t>
  </si>
  <si>
    <t>LPS-301</t>
  </si>
  <si>
    <t>6 В 160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</si>
  <si>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PSH-1036</t>
  </si>
  <si>
    <t>10 В 36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</si>
  <si>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PSH-1070</t>
  </si>
  <si>
    <t>10 В 70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</si>
  <si>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PSH-10100</t>
  </si>
  <si>
    <t xml:space="preserve">Аналоговая, одноканальная 60Вт; антистатический паяльник ErgoTool (24В) с малоинерционным керамическим нагревателем и долговечным жалом 832CD </t>
  </si>
  <si>
    <t>датчик для измерения температуры поверхностей, диапазон температур 0... +250 гр.С, фторопластовый наконечник</t>
  </si>
  <si>
    <t>10MM0250CU</t>
  </si>
  <si>
    <t>Высококачественный припой Sn60Pb38Cu2 DIN1707 с флюсом 2,2% FSW26 DIN8511, диам. 1,0мм, катушка 250г</t>
  </si>
  <si>
    <t>08MM0250CU</t>
  </si>
  <si>
    <t>Прецизионный антимагнитный кислотоустойчивый антибликовый нержавеющий пинцет для SMD монтажа, 110мм, прямой</t>
  </si>
  <si>
    <t>SD-MIL 200x300</t>
  </si>
  <si>
    <t>DEL-1</t>
  </si>
  <si>
    <t>APPA 97</t>
  </si>
  <si>
    <t>Долговечное, конус 0,8мм, удлиненное (к ErgoTool, PowerTool, BasicTool, MultiPro, MultiSprint)</t>
  </si>
  <si>
    <t>832BD</t>
  </si>
  <si>
    <t>832YD</t>
  </si>
  <si>
    <t>832CD</t>
  </si>
  <si>
    <t>832KD</t>
  </si>
  <si>
    <t>вольтметр переменного напряжения, 10Гц-1МГц, 10 мкВ-100В, стрелочная шкала</t>
  </si>
  <si>
    <t>GVT-427B</t>
  </si>
  <si>
    <t>ВОЛЬТМЕТРЫ универсальные фирмы "GOOD WILL"</t>
  </si>
  <si>
    <t>GDM-8055</t>
  </si>
  <si>
    <t>Долговечное,  конус/скос 1мм (к MicroTool)</t>
  </si>
  <si>
    <t>36 В 20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</si>
  <si>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PSH-3630</t>
  </si>
  <si>
    <t>36 В 30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</si>
  <si>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PSH-6006</t>
  </si>
  <si>
    <t>Клиновидное, 35мм (к ERSA-550)</t>
  </si>
  <si>
    <t>422ED</t>
  </si>
  <si>
    <t>Насадки плоские (пара) к термопинцету, ширина 6мм (SOIC8)</t>
  </si>
  <si>
    <t>422FD3</t>
  </si>
  <si>
    <t>Прибор комбинированный: Uпост 0,075-1000В, и Uпер – 0,5-1000 В; I пост 0,05мА-5А и I пер – 0,25мА-5А; R- 0,001-10000 кОм, частота 45 Гц-5000 Гц</t>
  </si>
  <si>
    <t>Ц4342</t>
  </si>
  <si>
    <t>Ц 4353</t>
  </si>
  <si>
    <t xml:space="preserve">Прибор комбинированный: Uпост и Uпер - до 600 В; I пост иI пер - 60мк А-1,5А; R- до 10 МОм </t>
  </si>
  <si>
    <t>Ц 4380</t>
  </si>
  <si>
    <t xml:space="preserve">Прибор комбинированный: Uпост и Uпер - до 600 В; I пост иI пер - 60мк А-15А; R- до 1 МОм </t>
  </si>
  <si>
    <t xml:space="preserve">Прибор комбинированный: Uпост и Uпер – до 1000В; I пост иI пер - до 5А; R- до 10 МОм </t>
  </si>
  <si>
    <t>б/с</t>
  </si>
  <si>
    <t>Щ 301-1</t>
  </si>
  <si>
    <t>Г4-79</t>
  </si>
  <si>
    <t>1.78-2.56 ГГц, НК, ЧМ, ИМ</t>
  </si>
  <si>
    <t xml:space="preserve">Измеритель сопротивления заземления 0-15 Ком </t>
  </si>
  <si>
    <t>МИКРООММЕТРЫ И МЕГАОММЕТРЫ</t>
  </si>
  <si>
    <t>Ф4104</t>
  </si>
  <si>
    <t>Микроомметр 1мкОм-10 МОм</t>
  </si>
  <si>
    <t>Высокотеплопроводный,  диаметр отверстия 1,2мм  (к Rework SET и VAC6500)</t>
  </si>
  <si>
    <t>Высокотеплопроводный,  диаметр отверстия 1,0мм  (к Rework SET и VAC6500)</t>
  </si>
  <si>
    <t>Высокотеплопроводный,  диаметр отверстия 0,8мм  (к Rework SET и VAC6500)</t>
  </si>
  <si>
    <t>Высокотеплопроводный,  диаметр отверстия 1,8мм  (к Rework SET и VAC6500)</t>
  </si>
  <si>
    <t xml:space="preserve">Высокотеплопроводный,  внутр. диаметр 0,8мм, внешний 1,8мм  (к X-Tool) </t>
  </si>
  <si>
    <t xml:space="preserve">Высокотеплопроводный,  внутр. диаметр 1,0мм, внешний 2,3мм  (к X-Tool) </t>
  </si>
  <si>
    <t xml:space="preserve">Высокотеплопроводный,  внутр. диаметр 1,5мм, внешний 2,9мм  (к X-Tool) </t>
  </si>
  <si>
    <t xml:space="preserve">Высокотеплопроводный,  внутр. диаметр 1,5мм, внешний 4,8мм  (к X-Tool) </t>
  </si>
  <si>
    <t>Комплект измерительных проводов (красный и черный): щуп - "банан", жало подпружиненное в чехле 4мм, силиконовые провода в двойной изоляции 1м, встроенный в щуп предохранитель, 1000В.</t>
  </si>
  <si>
    <t>Двухдиапазонный 15 В 4А, или 30 В 2 А, цифровая индикция тока и напряжения, дискретная установка параметров (10 мВ, 1мА), RS-232 интерофейс (опция)</t>
  </si>
  <si>
    <t>LPS-303</t>
  </si>
  <si>
    <t>30 В 3А, цифровая индикция тока и напряжения, дискретная установка параметров (10 мВ, 1мА), RS-232 интерофейс (опция)</t>
  </si>
  <si>
    <t>Программируемые  линейные  двухполярные источники  питания с дополнительным нерегулируемым выходом</t>
  </si>
  <si>
    <t>LPS-304</t>
  </si>
  <si>
    <t>17,5 В 6 А или 35В 3 А, цифровая индикция тока и напряжения, дискретная установка параметров (10 мВ, 2 мА\1 мА), GPIB.</t>
  </si>
  <si>
    <t>PPS-1022</t>
  </si>
  <si>
    <t>30 В 3 А или 60 В 1,5 А, цифровая индикция тока и напряжения, дискретная установка параметров (10 мВ, 2 мА\1 мА), GPIB.</t>
  </si>
  <si>
    <t>Программируемые  линейные  источники  питания с двумя независимыми выходами (70 Вт)</t>
  </si>
  <si>
    <t>PPS-1201</t>
  </si>
  <si>
    <t>PPS-1202</t>
  </si>
  <si>
    <t>PPS-1203</t>
  </si>
  <si>
    <t>PPS-1204</t>
  </si>
  <si>
    <t>Универсальные щитовые приборы для измерения переменного тока  (до 10,000 А) , постоянного тока   (до 10,000 А), переменного напряжения   (до 1000,0 В), постоянного напряжения    (до 1000,0 В), сопротивления потенциометров (до 100% от шкалы), температуры (-50 гр.С до +850 гр.С), програмируемая 4 1\2 разрядная шкала  для исп. трансформаторов тока и напр., прогреш. измерения 0,1%</t>
  </si>
  <si>
    <t>Нижний инфракрасный излучатель к станции IR500A / IR400A</t>
  </si>
  <si>
    <t>SMD8012</t>
  </si>
  <si>
    <t>06MM0250FR</t>
  </si>
  <si>
    <t>GSP-810,           опция 1</t>
  </si>
  <si>
    <t>Демодулятор АМ, ЧМ: полоса пропускания в режиме ЧМ 120, 75 и 30 КГц, выход на встроенный динамик или 3,5 мм разъем</t>
  </si>
  <si>
    <t>CENTER 305</t>
  </si>
  <si>
    <t>Высококачественный припой Sn60Pb38Cu2 DIN1707 с флюсом 2,2% FSW26 DIN8511, диам. 0,8мм, катушка 250г</t>
  </si>
  <si>
    <t>Прецизионный антимагнитный кислотоустойчивый антибликовый нержавеющий пинцет для SMD монтажа, 120мм, прямой, c самозахватом</t>
  </si>
  <si>
    <t>5-058</t>
  </si>
  <si>
    <t>С1-118А</t>
  </si>
  <si>
    <t>2 канала по 20 МГц</t>
  </si>
  <si>
    <t>12ЛО1И</t>
  </si>
  <si>
    <t>Г5-78</t>
  </si>
  <si>
    <t>Щ31</t>
  </si>
  <si>
    <t>УТТ-6М2</t>
  </si>
  <si>
    <t>Ч3-67</t>
  </si>
  <si>
    <t>С4-72/2</t>
  </si>
  <si>
    <t>Б5-43А</t>
  </si>
  <si>
    <t>Б5-44А</t>
  </si>
  <si>
    <t>Б5-71/4М</t>
  </si>
  <si>
    <t>Р33</t>
  </si>
  <si>
    <t>Универсальный щитовой прибор дял измерения в 3-х фазной цепи напряжения и тока (True RMS), частоты, активной и реактивной мощности, коэф. мощности, активной и реактивной энергии, регистрация мин./макс. показаний, допусковый контроль, удержание показаний, програмируемая шкала для использования трансформаторов тока и напряжения, память профилей режимов, подключение к компьютеру через RS-485 или RS-232 для сбора данных</t>
  </si>
  <si>
    <t>2 канала, верхние частоты полос анализа от 100 Гц до 39600 Гц (10 установок), 800 полос анализа в 2-канальном режиме, динампический диапазон 161 дБ, входной уровень 10 мВ-42,4 В, обработка непрерывных и импульсных сигналов, встроенный генератор волны.</t>
  </si>
  <si>
    <t>Антистатический паяльник PowerTool, 24В (Dig2000A, Analog 80A, MicroCon 60A, IR500A)</t>
  </si>
  <si>
    <t>Антистатический паяльник ErgoTool, 24В (к Analog 60A, Analog60E, Twin 80A)</t>
  </si>
  <si>
    <t>ИЗМЕРИТЕЛИ ПАРАМЕТРОВ ПОЛУПРОВОДНИКОВЫХ ПРИБОРОВ фирмы "GOOD WILL"</t>
  </si>
  <si>
    <t>Антистатическая, микропроцессорная, одноканальная 80Вт; паяльник MicroTool 20Вт (24В) c ультрамалоинерционным керамическим нагревателем и долговечным жалом 212BD. Дополнительно подключаются и автоматически распознаются: TechTool, Pincette40, PowerTool, CU</t>
  </si>
  <si>
    <t>Антистатическая, микропроцессорная, одноканальная 80Вт; паяльник TechTool 60Вт (24В) c ультрамалоинерционным керамическим нагревателем и долговечным жалом 612AD. Дополнительно подключаются и автоматически распознаются: MicroTool, Pincette40, PowerTool, CU</t>
  </si>
  <si>
    <t>Система контроля (модулем VSSE100 наращиваемая до ERSASCOPE 3000): микроскоп MAGNISCOPE с CCD-камерой/PAL (кратность увеличения до 330, встроенная волоконно-оптическая подсветка в прямом направлении), фреймграббер для PC и прикладное программное обеспечен</t>
  </si>
  <si>
    <t>ERSASCOPE 500+</t>
  </si>
  <si>
    <t>10мкВ-1000В (до 30кВ с ДНВ), ~2мВ-1000В в полосе 20Гц-100кГц (до 1ГГц с ВЧ пробником), 0.01мкА-10А, ~2мкА-10А в полосе 40Гц-20кГц, 10мОм-20МОм, индик.4 1/2 разряда, КОП</t>
  </si>
  <si>
    <t>500 В 1,5 А цифровая индикация тока или напряжения</t>
  </si>
  <si>
    <t>GPR-60H15D</t>
  </si>
  <si>
    <t>600 В 1,5 А цифровая индикация тока или напряжения</t>
  </si>
  <si>
    <t>GPR-100H05D</t>
  </si>
  <si>
    <t>1000 В 0,5 А цифровая индикация тока или напряжения</t>
  </si>
  <si>
    <t>GPC-1850</t>
  </si>
  <si>
    <t>GPC-3020</t>
  </si>
  <si>
    <t>GPC-3030</t>
  </si>
  <si>
    <t>1 мкВт-10 мВт, до 17.85 ГГц,50 Ом</t>
  </si>
  <si>
    <t xml:space="preserve">80В 3А, улучшен тепловой режим, одновременная индикация тока и напряжения </t>
  </si>
  <si>
    <t>1 нВ – 1000 В, клас точности 0,004%, КОП</t>
  </si>
  <si>
    <t>В3-49</t>
  </si>
  <si>
    <t>10 мВ- 100 В, 20 Гц-1 ГГц, прецизионный</t>
  </si>
  <si>
    <t>В3-52/1</t>
  </si>
  <si>
    <t>В3-55А</t>
  </si>
  <si>
    <t>0.1 мВ- 300 В, 20 Гц-1 МГц, стрелочный, жесткие условия эксплуатации</t>
  </si>
  <si>
    <t>В3-56</t>
  </si>
  <si>
    <t>0.1 мВ- 300 В, 10 Гц-15 МГц, стрелочный</t>
  </si>
  <si>
    <t xml:space="preserve">В3-57 </t>
  </si>
  <si>
    <t>0.01 мВ- 300 В, 5 Гц-5 МГц, стрелочный</t>
  </si>
  <si>
    <t>CO-31-Lid</t>
  </si>
  <si>
    <t>Антистатическая крышка 400x300мм для транспортировочной тары CO-31</t>
  </si>
  <si>
    <t>C0-41</t>
  </si>
  <si>
    <t>Антистатическая жесткая (пластиковая) транспортировочная тара: габаритные размеры 600x400x120мм</t>
  </si>
  <si>
    <t>C0-41-Lid</t>
  </si>
  <si>
    <t>Антистатическая крышка 600x400мм для транспортировочной тары CO-41</t>
  </si>
  <si>
    <t>GNB</t>
  </si>
  <si>
    <t>Антистатические (с проводящим покрытием ручек) узкие минищипцы, 120мм, 60г, хром-полированные, суперкрепление</t>
  </si>
  <si>
    <t>Токовые клещи и измеритель мощности , I перем. 0,01-1000 А, I пост. 0,01-1000 А, U перем. 0,1-600 В, U пос. 0,1-600 В, коэф-т амплитуды 1,0-6,0, мощность акт./реакт./полн. до 350кВт, коэф-т мощности 0,5-1,0, сопр. 1Ом-3,5 кОм, измерение частоты 20 Гц-1 кГц, удержание показаний, пиковое и относит. значения, измерение средне квадратичных значений не гармон. сигналов(True-RMS)</t>
  </si>
  <si>
    <t>GPM-8212</t>
  </si>
  <si>
    <t>P: 0,32 мВт-13,1кВт, коэф-т мощности 0,001-1,000; Uпер. 1мВ-640В; I:0,1 мА-20,5 А; True RMS; F:40-400 Гц; 4-х разрядный</t>
  </si>
  <si>
    <t>GPM-8212+RS-232</t>
  </si>
  <si>
    <t>Uпост. и Uперемен.-до1000В, Iпост. и Iперемен.-до 10А, рабочая полоса 45Гц-2кГц, R-до 30МОм, С-до 30мкФ, отн.уровень по напряжению 2 - минус 30дБ, питание 3В, масса 0,65кг.</t>
  </si>
  <si>
    <t>Uпост. и Uперемен.-до1200В, Iпост. и Iперемен.-до 6А, R-до 5МОм</t>
  </si>
  <si>
    <t>Uпост. и Uперемен.-до1000В, рабочая полоса 45Гц-5кГц, Iпост.-до 0,5А,  R-до 300кОм, отн.уровень по напряжению 0-22дБ, питание 1,5В, масса 0,35кг.</t>
  </si>
  <si>
    <t>В7-65\2 (В7-65\5)</t>
  </si>
  <si>
    <t>1 мкВ- 1000 В, ~1 мкВ- 700 В10 мкА- 2 А, 1мОм- 2 ГОм, измерение частоты20Гц-100 кГц, RS-232, 9 встроенных программ</t>
  </si>
  <si>
    <t>В7-68</t>
  </si>
  <si>
    <t>100 мкВ- 1000 В,~100 мкВ- 750, 1 мА- 4 А, 0,1Ом- 40 МОмц, измерение частоты 20Гц-1 МГц,RS-232</t>
  </si>
  <si>
    <t>ЦК4800</t>
  </si>
  <si>
    <t>Щ4300</t>
  </si>
  <si>
    <t>Измеритель параметров УЗО: 100 - 317 В/50 Гц, ток отключения 5 - 999 мА, время отключения 1 мс - 10 с, разрешение 1 мА/1 мс, цифровая индикация, батарейное питание, масса 1.3 кг</t>
  </si>
  <si>
    <t>Широкополосный (200Гц-1500кГц) измеритель каналов, цифровой мультиметр, селективный вольтметр, телефонная гарнитура. Измерения в аналоговых (КТСОП) и цифровых (xDSL) каналах связи в соответствии с рекомендациями ITU-T (серия О). Балансный мост (опция). RS-232. Вывод данных на печать.</t>
  </si>
  <si>
    <t>18 В 30 А цифровая индикация тока или напряжения</t>
  </si>
  <si>
    <t>GPR-1850HD</t>
  </si>
  <si>
    <t>1 мкВ- 1000 В, ~1 мкВ- 700 В10 мкА- 2 А, 1мОм- 2 ГОм, измерение частоты20Гц-100 кГц, КОП,9 встроенных программ</t>
  </si>
  <si>
    <t>Долговечное, термосбалансированное, конус 0,4мм, удлиненное (к ErgoTool, PowerTool, BasicTool, MultiPro, MultiSprint)</t>
  </si>
  <si>
    <t>842SD</t>
  </si>
  <si>
    <t>ТЕРМООТСОСЫ вакуумные</t>
  </si>
  <si>
    <t>ФЛЮСЫ, паяльная паста, припои, средства очистки</t>
  </si>
  <si>
    <t>ИНСТРУМЕНТ антистатический прецизионный монтажный и регулировачный</t>
  </si>
  <si>
    <t>КОНТЕЙНЕРЫ антистатические для хранения компонентов и транспортировачная тара</t>
  </si>
  <si>
    <t>МЕБЕЛЬ антистатическая</t>
  </si>
  <si>
    <t>ЧАСТОТОМЕРЫ фирмы "GOOD WILL"</t>
  </si>
  <si>
    <t>STV-UR2</t>
  </si>
  <si>
    <t>STV-DR2</t>
  </si>
  <si>
    <t>Долговечное, конус/скос 2мм (к TechTool)</t>
  </si>
  <si>
    <t>612ND</t>
  </si>
  <si>
    <t>APPA 103</t>
  </si>
  <si>
    <t>Модуль-преобразователь перемен. тока 0,1 А - 300 А (40 Гц - 400 Гц) с погрешностью 1.9%, коэф. преобразования 1мВ/0.1А, диаметр губок 30 мм</t>
  </si>
  <si>
    <t>6211 IN</t>
  </si>
  <si>
    <t>6212 IN</t>
  </si>
  <si>
    <t>PFP-1</t>
  </si>
  <si>
    <t>Rework 80             паяльно-ремонтная</t>
  </si>
  <si>
    <t>Линза диаметром 100мм с отключаемой подсветкой на кронштейне с креплением к столу; 3 диоптрии; увеличение 175% на расстоянии 20см; лампа накаливания - миньон 40Вт 220В (отдельно)</t>
  </si>
  <si>
    <t>9-131</t>
  </si>
  <si>
    <t>9-139</t>
  </si>
  <si>
    <t xml:space="preserve">Две лампы белого свечения по 15Вт к бестеневому осветителю 9-131 (эквив. лампе накаливания 150Вт) </t>
  </si>
  <si>
    <t>808-F300</t>
  </si>
  <si>
    <t>CO-31</t>
  </si>
  <si>
    <t>Гарнитура заземления (браслет-земля): крученый шнур длиной 3м, соединение кнопка-4мм/штеккер-4мм с резистором 1Мом и дополнительным зажимом "крокодил"</t>
  </si>
  <si>
    <t>МОНТАЖНОЕ ТЕЛЕКОММУНИКАЦИОННОЕ  ОБОРУДОВАНИЕ</t>
  </si>
  <si>
    <t>ПКС-М</t>
  </si>
  <si>
    <t>Прибор кабельщика-спайщика для поиска телефонных пар, мест разбитости пар, КЗ, повреждения изоляции и пр., универсальное питание (220В/12В/9В), жесткие условия, масса 4 кг</t>
  </si>
  <si>
    <t xml:space="preserve">Система контроля (модульно наращиваемая до ERSASCOPE-3000): объектив MACROZOOM c CCD-камерой/PAL (кратность увеличения до 70), волоконно-оптическая подсветка, фреймграббер для PC и прикладное программное обеспечение ImageDoc с базой данных (см. демо-CD), </t>
  </si>
  <si>
    <t>ERSASCOPE 500</t>
  </si>
  <si>
    <t>3-604-13</t>
  </si>
  <si>
    <t>212RD</t>
  </si>
  <si>
    <t>Измеритель параметров эл. цепей: сопротивление фаза-нейтраль/фаза-земля 0.03-2000 Ом, напряжение фаза-нейтраль/фаза-земля 50-280 В/50 Гц, ток КЗ фаза-нейтраль/фаза-земля до 6 кА, сопротивление шины земля/нейтраль/фаза 0.01-2000 Ом, рабочее напряжение 230 В, цифровая индикация, батарейное питание, автовыключение, масса 0.97 кг</t>
  </si>
  <si>
    <t xml:space="preserve">Футболка для работы в зоне антистатической защиты (состав: 96% хлопок, 4% проводящее волокно); сопротивление 2-10Мом, время стекания заряда - не более 0,3с; ткань голубая, с желтой ESD маркировкой; плотность 140г/кв.м; размеры M / L / XL  (приблизительно </t>
  </si>
  <si>
    <t>Долговечное,  клин 3,1мм (к MultiTip 12В и 220В)</t>
  </si>
  <si>
    <t>Долговечное, термосбалансированное, конус 1,0мм (к ErgoTool, PowerTool, BasicTool, MultiPro, MultiSprint)</t>
  </si>
  <si>
    <t>842YD</t>
  </si>
  <si>
    <t>0.1 пФ - 10 мкФ, 1 мкГн - 100 Гн, 10 мОм - 1 ГОм, частота 1 кГц</t>
  </si>
  <si>
    <t>0.001 пФ - 1 Ф, 1 нГн - 16 кГн,  0.1 мОм - 1 ГОм, рабочие частоты 100 Гц, 1 и 10 кГц, самокалибровка, диагностика, управление микропроцессором</t>
  </si>
  <si>
    <t xml:space="preserve">0.1 пФ - 20 мФ, 1 мОм - 20 МОм, 0.1мГн - 16 кГн, две частоты измерения 100 Гц и 1 кГц, управление процессором </t>
  </si>
  <si>
    <t>Флюс-фломастер (пустой): антистатический флакон с клиновидным рабочим пером, заправляемый жидким флюсом или иными препаратами</t>
  </si>
  <si>
    <t>NIB CHISEL</t>
  </si>
  <si>
    <t>Сменное перо для флюс-фломастера, клиновидное</t>
  </si>
  <si>
    <t>NIB POINT</t>
  </si>
  <si>
    <t>Кейс</t>
  </si>
  <si>
    <t>АКСЕССУАРЫ ДЛЯ ИЗМЕРИТЕЛЬНОГО ТЕЛЕКОММУНИКАЦИОННОГО ОБОРУДОВАНИЯ</t>
  </si>
  <si>
    <t>Аккумулятор для ИРК-ПРО</t>
  </si>
  <si>
    <t>ЗПУ 12 / 1,2</t>
  </si>
  <si>
    <t>Зарядно-питающее устройство для ИРК-ПРО</t>
  </si>
  <si>
    <t>FIAMM FG 20121 12V 1,2 Ah</t>
  </si>
  <si>
    <t>термометр -50-+1300 гр.С, (с соответствующим датчиком), максимальная температура, разность температур, удержание показаний</t>
  </si>
  <si>
    <t>APPA 53</t>
  </si>
  <si>
    <t>CENTER 306</t>
  </si>
  <si>
    <t>Клещи электроизмерительные, I перем. 0-600 А, U пер. 0,1-600 В, сопротивление 1Ом - 2 Ком, прозвонка, удержание показаний, измерение эф.средне квадратичных значений (True-RMS)</t>
  </si>
  <si>
    <t>15ЛО1И</t>
  </si>
  <si>
    <t>Щетка антистатическая c токопроводящей с пластиковой ручкой (для чистки нагревательных элементов, разъемных соединений в паяльниках, и т.п.)</t>
  </si>
  <si>
    <t>EB-WA</t>
  </si>
  <si>
    <t>Bernstein, Германия</t>
  </si>
  <si>
    <t>Европа</t>
  </si>
  <si>
    <t>FLUX-PEN</t>
  </si>
  <si>
    <t>Генератор с автоматическим согласованием и авторегулировкой мощности до 10 Вт, приемник, антена, контактные штыри, определитель кабеля, индуктор. Два приемника служат для одновременного поиска трассы и быстрого отыскания неисправности изоляции до 1 МОм и выше.</t>
  </si>
  <si>
    <t>Клещи электроизмерительные, 1В-600В,~0,1 А- 200А, 1Ом-2кОм</t>
  </si>
  <si>
    <t>APPA 30</t>
  </si>
  <si>
    <t>Щ 301-2</t>
  </si>
  <si>
    <t>Щ 301-3</t>
  </si>
  <si>
    <t>ЭК 4301</t>
  </si>
  <si>
    <t>Прибор комбинированный</t>
  </si>
  <si>
    <t xml:space="preserve">ИЗМЕРИТЕЛИ RLC </t>
  </si>
  <si>
    <t>TL-06</t>
  </si>
  <si>
    <t>Измеритель параметров линий (поставляется в комплекте с аккумулятором и ЗПУ)</t>
  </si>
  <si>
    <t>Поиск 210Д</t>
  </si>
  <si>
    <t>Генератор с автоматическим согласованием и авторегулировкой мощности до 10 Вт, приемник, антена, контактные штыри, определитель кабеля, индуктор</t>
  </si>
  <si>
    <t>Поиск 210Д с двумя приемниками</t>
  </si>
  <si>
    <t>ИЗМЕРИТЕЛИ НАПРЯЖЕННОСТИ ПОЛЯ</t>
  </si>
  <si>
    <t>П3-16</t>
  </si>
  <si>
    <t>Долговечное, клин 2,4мм, толщина 0,7мм (к TechTool)</t>
  </si>
  <si>
    <t xml:space="preserve">1мОм-100кОм (AC,DC, импеданс), 1мкГн-100Гн, 1пФ-10мФ, добротность, угол сдвига фаз, коэф.трансформации, тест-сигнал 50Гц-200кГц, сопр.изоляции 1-1000МОм (до3кВ DC), испытание перемен.током (до 5кВ AC), детектор межвиткового К3, микропроцессорное упр., RS-232, LPT, ДУ </t>
  </si>
  <si>
    <t>ИЗМЕРИТЕЛИ ПАРАМЕТРОВ ЛИНИЙ ПЕРЕДАЧ</t>
  </si>
  <si>
    <t>Р5-10/1</t>
  </si>
  <si>
    <t>длина линии5м- 300 км, 30-470 Ом, чувствительность 80 Дб</t>
  </si>
  <si>
    <t>Р5-12/1</t>
  </si>
  <si>
    <t>длина линии 10см- 2000 м, 50/75 Ом</t>
  </si>
  <si>
    <t>Р5-13/1</t>
  </si>
  <si>
    <t>Р5-15/1</t>
  </si>
  <si>
    <t xml:space="preserve">длина линии 0- 200 м, полоса до 1 ГГц, 50 Ом </t>
  </si>
  <si>
    <t>Р5-17/1</t>
  </si>
  <si>
    <t>длина линии 25 м- 820 км, 50 Ом, разрешение 1 м</t>
  </si>
  <si>
    <t>ИЗМЕРИТЕЛИ СОПРОТИВЛЕНИЯ</t>
  </si>
  <si>
    <t>CBGA Kit  951000</t>
  </si>
  <si>
    <t xml:space="preserve">В наборе печатная плата и 6 корпусов керамических BGA (11x11, 14x14, 16x16, 21x25, 19x19, 25x25; шаг 1,27мм) с комплементарной тестовой разводкой СBGA и платы </t>
  </si>
  <si>
    <t>EOS 2001</t>
  </si>
  <si>
    <t>Vampire</t>
  </si>
  <si>
    <t>Антистатический комплект: настольный коврик 60x120см (материал 157, голубой); три кнопки 10мм;  браслет One-Touch; гарнитура WIRE-1502-F4/F10-15 (браслет-коврик) и CORD-601 (коврик-земля)</t>
  </si>
  <si>
    <t>MAT/FLOOR</t>
  </si>
  <si>
    <t>ИР-10м</t>
  </si>
  <si>
    <t>WIRE-F4/M4-30</t>
  </si>
  <si>
    <t>CENTER 307</t>
  </si>
  <si>
    <t>CENTER 308</t>
  </si>
  <si>
    <t>CENTER 310</t>
  </si>
  <si>
    <t>100мкВ-1000В, ~100мкВ-600В, 100нА-2А, 0,1Ом-20МОм, рабоча область частот 45Гц-20кГц, цифровая индикация 3 1/2 разряда, базовая погрешность 0,5%, питание 220В, масса 1,7кг</t>
  </si>
  <si>
    <t>АКСЕССУАРЫ к вольтметрам</t>
  </si>
  <si>
    <t>ВЧ-пробник</t>
  </si>
  <si>
    <t>U пост.1мкВ - 1000 В,U пер.10мкВ-750 В, I пост\пер.1 мкА- 10 А, сопр. 0,01 Ом-40 МОм, измерение частоты 0,01Гц-4МГц, емкости 1пФ-10 000мкФ,измерение температуры, програмирование,базовая погрешность 0,06%,оптический RS-232 интерфейс, четыре шкалы</t>
  </si>
  <si>
    <t>APPA 25</t>
  </si>
  <si>
    <t>APPA 127</t>
  </si>
  <si>
    <t>М890 С+ /D</t>
  </si>
  <si>
    <t>6-630</t>
  </si>
  <si>
    <t>6-660</t>
  </si>
  <si>
    <t>Набор из 6 хром-ванадиевых отверток 140-150мм (с антистатической ручкой 90мм), 146г, на антистат. подставке: шестиугольная "звездочка" типоразмеров T5(M1,6-2); T6(M2); T7(M2.5); T8(M2.5); T9(M3); T10(M3-3.5)</t>
  </si>
  <si>
    <t>6-610</t>
  </si>
  <si>
    <t>С1-117</t>
  </si>
  <si>
    <t>0,01 Гц-2700 Мгц, измерение периода, вес 2,2 кг</t>
  </si>
  <si>
    <t>Ч3-63\1</t>
  </si>
  <si>
    <t>0.1 Гц- 1500 МГц,</t>
  </si>
  <si>
    <t>LCR-817</t>
  </si>
  <si>
    <t>ИЗМЕРИТЕЛИ ПАРАМЕТРОВ ТРАНСФОРМАТОРОВ</t>
  </si>
  <si>
    <t>ИЗМЕРИТЕЛИ ПАРАМЕТРОВ ТРАНСФОРМАТОРОВ фирмы "GOOD WILL"</t>
  </si>
  <si>
    <t>GTF-600</t>
  </si>
  <si>
    <t>Мост кабельный высоковольтный для опред.расстояния до места повреждения изоляции, длина линии 0,1-25,0 км (симметр. кабель) или 0,1-9,3 км (коакс. кабель), напр. 100-5000В, масса 12кг</t>
  </si>
  <si>
    <t>10 Гц -10 МГц,синус ,прямоугольник,выход 25В, усилительный блок</t>
  </si>
  <si>
    <t>LCR-819</t>
  </si>
  <si>
    <t>APPA 76</t>
  </si>
  <si>
    <t>GDM-8135</t>
  </si>
  <si>
    <t>GDM-8145</t>
  </si>
  <si>
    <t>GDM-8245</t>
  </si>
  <si>
    <t>ГЕНЕРАТОРЫ импульсов</t>
  </si>
  <si>
    <t>Г5-56</t>
  </si>
  <si>
    <t>период 100нс-1с,длительность10нс-1с,амплитуда 10В(50 Ом)</t>
  </si>
  <si>
    <t>Г5-63</t>
  </si>
  <si>
    <t>PEQ-903</t>
  </si>
  <si>
    <t>PEQ-901</t>
  </si>
  <si>
    <t xml:space="preserve">То же, женские размеры XS / S / M / L / XL, фасон с хлястиком и манжетами </t>
  </si>
  <si>
    <t>ZAD-9000</t>
  </si>
  <si>
    <t xml:space="preserve">RC-метр, сопротивление 0,1 Ом-20 МОм, емкость 0,1 пФ-20 мФ, измерение параметров транзисторов, диодов и батарей </t>
  </si>
  <si>
    <t>Е7-13</t>
  </si>
  <si>
    <t>Долговечное, конус 0,8мм (к TechTool)</t>
  </si>
  <si>
    <t xml:space="preserve">Флюс-крем высококачественный FSW32, DIN8511, малоактивный, с канифолью; стандартный картридж 5мл в комплекте с поршнем и иглой; рекомендован для ручных операций пайки и выпаивания; не требует отмывки </t>
  </si>
  <si>
    <t>Насадки плоские (пара) к термопинцету, ширина 7,5мм (SOIC12, SOT23)</t>
  </si>
  <si>
    <t>422FD1</t>
  </si>
  <si>
    <t>Насадки плоские (пара) к термопинцету, ширина 10мм (SOIC16)</t>
  </si>
  <si>
    <t>422FD4</t>
  </si>
  <si>
    <t>МОНТАЖНОЕ ТЕЛЕКОММУНИКАЦИОННОЕ ОБОРУДОВАНИЕ</t>
  </si>
  <si>
    <t>Антистатический автономный вакуумный термоотсос (24В) c компрессором CU100A и цифровым регулятором Dig2000A 80Вт; малоинерционные керамические нагреватели; импульсная тяга 0,5Бар/55мс; наконечник серии 722. К блоку Dig2000A дополнительно подключаются и ав</t>
  </si>
  <si>
    <t>Антистатический вакуумный термоотсос c компрессором (без цифрового блока управления температурой Dig2000A), подключаемый к станциям серии Dig2000A, MicroCon60A или IR500A; малоинерционные керам. нагреватели; импульсная тяга 0,5Бар за 55мс; наконечник сери</t>
  </si>
  <si>
    <t>Коммутатор четырех паяльных инструментов к станции MicroCon 60A  (в том числе - к встроенному модулю MicroCon 60A в станции IR500A) или к любой из станций модельного ряда Dig2000A</t>
  </si>
  <si>
    <t>Антистатическая подставка для термопинцета с чистящей вискозной губкой 003B</t>
  </si>
  <si>
    <t xml:space="preserve">Держатель катушки припоя (250г..1000г) на устойчивом основании с вращающейся направляющей головкой </t>
  </si>
  <si>
    <t>Мощный (80-150Вт), в металл. корпусе и футляре, вес 400г, макс. температура 450'C, пьезоподжиг, разогрев 40сек,  работа 180мин на заправке 80мл</t>
  </si>
  <si>
    <t>G152CN</t>
  </si>
  <si>
    <t>MIC-4070D</t>
  </si>
  <si>
    <t>МТ 4080А</t>
  </si>
  <si>
    <t>МТ 4080D</t>
  </si>
  <si>
    <t>Измерительный щуп для SMD компонентов к LCR-814 и MIC-4070D</t>
  </si>
  <si>
    <t>TL-08A</t>
  </si>
  <si>
    <t xml:space="preserve">Измерительный щуп для SMD компонентов к LCR-метрам MT 4080A и MT 4080D </t>
  </si>
  <si>
    <t>TL-08B</t>
  </si>
  <si>
    <t>Измерительный 4-х проводный щуп с 4- мя "крокодилами" к LCR-метрам MT 4080A и MT 4080D</t>
  </si>
  <si>
    <t>Измерительный 4-х проводный щуп с 2- мя "крокодилами" к LCR-метрам MT 4080A и MT 4080D</t>
  </si>
  <si>
    <t>ИЗМЕРИТЕЛИ LCR фирмы "MOTECH"</t>
  </si>
  <si>
    <t>0.005 Гц- 1500 МГц, , управление процессором</t>
  </si>
  <si>
    <t>Высококачественный припой Sn60Pb40 DIN1707 с флюсом 2,2% FSW26 DIN8511, диам. 1,0мм, катушка 250г; особенно подходящий для работы долговечными жалами</t>
  </si>
  <si>
    <t>Высококачественный припой Sn60Pb40 DIN1707 с флюсом 2,2% FSW26 DIN8511, диам. 0,8мм, катушка 250г; особенно подходящий для работы долговечными жалами</t>
  </si>
  <si>
    <t>MIC-2090W</t>
  </si>
  <si>
    <t>КЛЕЩИ ЭЛЕКТРОИЗМЕРИТЕЛЬНЫЕ фирмы "MOTECH"</t>
  </si>
  <si>
    <t>КЛЕЩИ ЭЛЕКТРОИЗМЕРИТЕЛЬНЫЕ фирмы "GOOD WIL"</t>
  </si>
  <si>
    <t xml:space="preserve">Насадка-тигель, 25x7мм, глубина 5мм (на паяльники PowerTool, BasicTool 80Вт) </t>
  </si>
  <si>
    <t>Базовая погрешность 0,03%, 10 мкВ - 1200 В, ~10 мкВ - 1000 В в полосе 20 Гц - 50 кГц (AC+DC, True RMS), -97.7 дБм - 63.8 дБм (0 дБм = 1 мВт/600 Ом), 10 нА - 20 А, ~10 нА - 20 А в полосе 20 Гц - 20 кГц (AC+DC, True RMS), 10 мОм - 20 МОм, 1 пФ - 50 мкФ, 10 Гц - 200 кГц, испытание p-n переходов, прозвон, СДИ, две шкалы - 5 разрядов (4999) и 4 разряда, удержание, фиксация min/max значений, дельта-измерения, автоустановка нуля,  масса 2 кг</t>
  </si>
  <si>
    <t>Измеритель параметров маломощных полевых транзисторов, автовыбор предела измер., цифр. индикация</t>
  </si>
  <si>
    <t>C6-11</t>
  </si>
  <si>
    <t>Антистатические (с проводящим покрытием ручек) бокорезы, округлые, хром-полированные, 125мм, 75г; для мягкого провода до 1,0мм и жесткого 0,4мм; V-образный срез</t>
  </si>
  <si>
    <t>3-905-13</t>
  </si>
  <si>
    <t>Антистатические (с проводящим покрытием ручек) торцевые кусачки с плоским срезом; ширина рабочих кромок 3мм, хром-полированные, 125мм, 80г; для мягкого провода до 0,8мм</t>
  </si>
  <si>
    <t>3-906-13</t>
  </si>
  <si>
    <t>Антистатические (с проводящим покрытием ручек) узкие кусачки, хром-полированные, 125мм, 75г; для мягкого провода до 0,8мм; плоский срез</t>
  </si>
  <si>
    <t>Б5-71/1М</t>
  </si>
  <si>
    <t>LCR-05</t>
  </si>
  <si>
    <t xml:space="preserve">Прибор для поиска места прохождения кабельных (силовых и трансляционных) и трубопроводных линий под землей, определение направления и глубины прокладки, точное определение места повреждения. Активный и пассивный режим поиска, универсальное питание, масса 2кг    </t>
  </si>
  <si>
    <t>Воспроизведение и измерение напряжения и сопротивления, воспроизв. 0-1.111 В, 0.015 Ом-1111.1Ом, измерение 0-11.11В, 0.0001-100 кОм, 0-20мА, кл. точности 0.05</t>
  </si>
  <si>
    <t>Полностью антистатический светильник на кроншнейне с креплением к столу: линза 162x105мм, 3 диоптрии; три лампы по 9Вт расположены буквой "П" и переключаются для бестеневого или объемного восприятия рабочей зоны</t>
  </si>
  <si>
    <t>Упаковочные пакеты металлизированные: прозрачные серо-голубые, толщиной 0,1мм; высший уровень защиты от статического электричества (эффект "клетки Фарадея": слой металла напылен между внешними слоями полиэстера); предельно быстрое стекание заряда от 5КВ д</t>
  </si>
  <si>
    <t>SM 75x125</t>
  </si>
  <si>
    <t>Долговечное, микроволна 2,3мм, изогнутое (к MicroTool)</t>
  </si>
  <si>
    <t>212OD</t>
  </si>
  <si>
    <t>Dig2000A-Power</t>
  </si>
  <si>
    <t>Клещи электроизмерительные, I перем. 0,1-1000 А, Iпост. 0,1-1000А, удержание показаний, пиковое значение, измерение частоты20 Гц-10 КГц, измерение средне квадратичных значений (True-RMS)</t>
  </si>
  <si>
    <t>APPA 39AC</t>
  </si>
  <si>
    <t>MultiSprint</t>
  </si>
  <si>
    <t>ERSA-30S</t>
  </si>
  <si>
    <t>Три независимых выхода: 2 по 32 В\ 3А, один 6В\5А, цифровая индикация тока и напряжения, тастатурное управление, таймер, запоминание100 значений, RS-232 интерфейс</t>
  </si>
  <si>
    <t>РST-3202+ GPIB</t>
  </si>
  <si>
    <t>Три независимых выхода: 2 по 32 В\ 3А, один 6В\5А, цифровая индикация тока и напряжения, тастатурное управление, таймер, запоминание100 значений, GPIB интерфейс</t>
  </si>
  <si>
    <t>РST-3202+      RS-232+GPIB</t>
  </si>
  <si>
    <t>Три независимых выхода: 2 по 32 В\ 3А, один 6В\5А, цифровая индикация тока и напряжения, тастатурное управление, таймер, запоминание100 значений, RS-232 и GPIB интерфейс</t>
  </si>
  <si>
    <t>РSS-2005</t>
  </si>
  <si>
    <t>20 В, 5А, цифровая индикация тока и напряжения, цифровое управление режимами работы</t>
  </si>
  <si>
    <t>РSS-2005+ RS232</t>
  </si>
  <si>
    <t>20 В, 5А, цифровая индикация тока и напряжения, цифровое управление режимами работы, RS-232 интерфейс</t>
  </si>
  <si>
    <t>РSS-2005+ GPIB</t>
  </si>
  <si>
    <t>20 В, 5А, цифровая индикация тока и напряжения, цифровое управление режимами работы, GPIB интерфейс</t>
  </si>
  <si>
    <t>РSS-3203</t>
  </si>
  <si>
    <t>32 В, 3А, цифровая индикация тока и напряжения, цифровое управление режимами работы,</t>
  </si>
  <si>
    <t>РSS-3203+ RS232</t>
  </si>
  <si>
    <t>32 В, 3А, цифровая индикация тока и напряжения, цифровое управление режимами работы, RS-232 интерфейс</t>
  </si>
  <si>
    <t>РSS-3203+ GPIB</t>
  </si>
  <si>
    <t>32 В, 3А, цифровая индикация тока и напряжения, тцифровое управление режимами работы, GPIB интерфейс</t>
  </si>
  <si>
    <t>GPQ-3030D</t>
  </si>
  <si>
    <t>60 В 18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</si>
  <si>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Определение местоположения (до 10км от точки подключения) и глубины залегания (до 5м) скрытых коммуникаций (силовые и сигнальные кабели, трубопроводы), определение мест повреждения кабелей, поиск пар проводов в cигнальных кабелях. Генератор ГС-02 - 220В/50Гц или =12 В, 2 кг. Приемник ПС-01 - =4,5 В (3х1,5В, тип А343), 1кг.</t>
  </si>
  <si>
    <t>Рабочий диапазон частот 45 - 65 Гц или постоянный ток, режимы измерения AC/AC+DC/DC, метод измерения True RMS, диапазон измерения: 5 - 600 В, 0.02 - 20 А (1000 А с внешним преобразователем 1 мВ/А), регистрация бросков тока 0.05 - 50 А (2000 А с внеш. преобр.), 5 - 100 Гц, 100 мВт/мВА - 600 кВт/кВА, 0.001 - 10 кВт*ч/кВА*ч/кВар*ч, коэф. мощности -1.00 - 1.00, коэф. амплитуды 1.00 - 10.0, измерение коэф. гармоник для тока и напряжения, анализ до 40-й гармоники, фиксация мин/макс значений, ИК-порт (RS-232), универсальное питание</t>
  </si>
  <si>
    <t>Антистатический микропаяльник CTA20, 24В (к Rework80)</t>
  </si>
  <si>
    <t>Антистатический паяльник TechTool, 24В (к Dig2000A, MicroCon 60A, IR500A)</t>
  </si>
  <si>
    <t>117419 г.Москва, ул.Орджоникидзе 8/9                                                                                              Телефоны: 777-5591, 952-17-14, 958-57-76; Факс: 236-45-58, 952-65-52</t>
  </si>
  <si>
    <t>В3-48А</t>
  </si>
  <si>
    <t>Мост постоянного тока: измерение сопротивления (5мОм-1МОм) и асимметрии проводов, определение мест повреждения кабеля, магазин сопротивлений</t>
  </si>
  <si>
    <t>Антистатический дымоприемник к EA110, с гибкой оконечной секцией, жесткой опорной секцией и креплением к столу</t>
  </si>
  <si>
    <t>Антистатический дымоприемник к EA110, двухсекционно-телескопический, с креплением к столу</t>
  </si>
  <si>
    <t>012BD</t>
  </si>
  <si>
    <t>Долговечное, цилиндр 3 мм, схождение на конус 40' (к MiniTip)</t>
  </si>
  <si>
    <t>0,1мВ-1000В, ~10мВ-1000В в полосе 20Гц-100кГц (до 1ГГц с пробником), 10нА-10А, ~1мкА-10А в полосе 45Гц-1кГц,  0,1Ом-10МОм, цифр.индикация 3 1/2 разряда.</t>
  </si>
  <si>
    <t>УСИЛИТЕЛИ ИЗМЕРИТЕЛЬНЫЕ</t>
  </si>
  <si>
    <t>IF2005-001</t>
  </si>
  <si>
    <t>ИЗМЕРИТЕЛИ ТЕМПЕРАТУРЫ  фирмы "APPA"</t>
  </si>
  <si>
    <t>ОСНОВНЫЕ ХАРАКТЕРИСТИКИ</t>
  </si>
  <si>
    <t>Электрорадиоизмерительные приборы</t>
  </si>
  <si>
    <t>ОСЦИЛЛОГРАФЫ</t>
  </si>
  <si>
    <t>Терморегулятор внешний (с цифровой индикацией) для паяльных ванн до 3КВт, для плавной регулировки температуры в диапазоне  50'С…600'C</t>
  </si>
  <si>
    <t>Долговечное, конус 1,0мм (к ErgoTool, PowerTool, BasicTool, MultiPro, MultiSprint)</t>
  </si>
  <si>
    <t>Долговечное, клин 1,6мм (к ErgoTool, PowerTool, BasicTool, MultiPro, MultiSprint)</t>
  </si>
  <si>
    <t>Долговечное, клин 2,2мм (к ErgoTool, PowerTool, BasicTool, MultiPro, MultiSprint)</t>
  </si>
  <si>
    <t>Долговечное, клин 3,2мм (к ErgoTool, PowerTool, BasicTool, MultiPro, MultiSprint)</t>
  </si>
  <si>
    <t>HP-602C-M13</t>
  </si>
  <si>
    <t>датчик для измерения температур газов, диапазон температур -196... +500 гр.С</t>
  </si>
  <si>
    <t>датчик для измерения температур жидкостей и гелей, диапазон температур -196... +800 гр.С</t>
  </si>
  <si>
    <t>датчик для измерения температуры поверхностей, диапазон температур 0... +400 гр.С</t>
  </si>
  <si>
    <t>датчик протыкающего типа для измерения температуры продуктов питания, жидкостейи гелей, диапазон температур -196... +800 гр.С</t>
  </si>
  <si>
    <t>датчик для измерения температур жидкостей и гелей, диапазон температур -50... +700 гр.С</t>
  </si>
  <si>
    <t>датчик для измерения температуры поверхностей, диапазон температур 0... +250 гр.С</t>
  </si>
  <si>
    <t>TR-0668</t>
  </si>
  <si>
    <t xml:space="preserve">пал-секам комплексный генератор </t>
  </si>
  <si>
    <t>TR-0660</t>
  </si>
  <si>
    <t>секам комплексный генератор</t>
  </si>
  <si>
    <t>TR-0627</t>
  </si>
  <si>
    <t>стерео-радиотестер, генератор 0,1-120МГц, частотомер, стереокодер 0,3-10кГц</t>
  </si>
  <si>
    <t>2 канала по 350МГц</t>
  </si>
  <si>
    <t>Е7-16</t>
  </si>
  <si>
    <t>1.25 - 5 ГГц, волновое сопротивление 50 Ом, дополнительно измеряется: ГВЗ, активное и реактивное вх. сопротивление коаксиальных многополюсников</t>
  </si>
  <si>
    <t>Долговечное, термосбалансированное, изогнутый конус 0,4мм (к ErgoTool, PowerTool, BasicTool, MultiPro, MultiSprint)</t>
  </si>
  <si>
    <t>842JD</t>
  </si>
  <si>
    <t>С1-97</t>
  </si>
  <si>
    <t>С1-120</t>
  </si>
  <si>
    <t>2 входа, термопара К-типа,  -200 - 1370 гр.С/-328 - 2498 гр.F (с соответствующим датчиком), разрешение 0.1 гр.C/F, погрешность 0.2%, Т1 - Т2, удержание, мин/макс, регистратор на 16000 показаний, таймер, RS-232 с программой, универсальное питание, автовыключение, блокировка автовыключения</t>
  </si>
  <si>
    <t>В3-38В</t>
  </si>
  <si>
    <t>100мкВ-300В в полосе 20Гц-5МГц, 3 1/2 цифровая индикация</t>
  </si>
  <si>
    <t>Дополнительный измерительный модуль к 33131</t>
  </si>
  <si>
    <t>В7-38</t>
  </si>
  <si>
    <t>10 мкВ-1000 В,10мкА-2 А, 0.1 Ом-20 МОм, авт. выбор пределов измерения, частота до 100 КГц</t>
  </si>
  <si>
    <t>1 МГц –250 МГц, процессорное управление</t>
  </si>
  <si>
    <t>ИЗМЕРИТЕЛИ НЕЛИНЕЙНЫХ ИСКАЖЕНИЙ</t>
  </si>
  <si>
    <t>Делитель постоянного напряжения высоковольтный до 30кВ 1:1000</t>
  </si>
  <si>
    <t>Термоотсос, 24В (к Rework80 SET)</t>
  </si>
  <si>
    <t>21100J</t>
  </si>
  <si>
    <t xml:space="preserve">Оптика микроэндоскопа ERSASCOPE (в моделях ERSASCOPE 3000, 2500)  </t>
  </si>
  <si>
    <t>VSMS100</t>
  </si>
  <si>
    <t xml:space="preserve">Оптика микроcкопа MAGNISCOPE (в  моделях ERSASCOPE 3000, 1000) </t>
  </si>
  <si>
    <t>VSMZ100</t>
  </si>
  <si>
    <t xml:space="preserve">Объектив MACROZOOM (в моделях ERSASCOPE 500, 500+) </t>
  </si>
  <si>
    <t>VSFG100</t>
  </si>
  <si>
    <t>2 канала 100МГц</t>
  </si>
  <si>
    <t>APPA 103N</t>
  </si>
  <si>
    <t>Миллиомметр 0,1мОм-100Ом, испыт. U 25мВ, стрелочный, питание ~ 220В или =3В</t>
  </si>
  <si>
    <t>1мкВ-10мВ (до 1В с делителем 1:10) в диапазоне 0,1-30МГц, полоса пропуск. 1 кГц/9кГц, вх.сопрот.2МОм</t>
  </si>
  <si>
    <t>0-125дБ (1мкВ-1,78В) в диапазоне 26-1000МГц, полоса пропускания 1кГц/20кГц/120кГц, вх.сопрот. 50Ом</t>
  </si>
  <si>
    <t>ВОЛЬТМЕТРЫ селективные</t>
  </si>
  <si>
    <t xml:space="preserve">Антистатические чехлы на сиденье и спинку стула (имеющего обычное покрытие), безразмерные, укомплектованные гарнитурой заземления (шнуры с резистором 1Мом) </t>
  </si>
  <si>
    <t xml:space="preserve">VERA 1 </t>
  </si>
  <si>
    <t>2 канала по 200 МГц, 7 видов маркерных измерений, автоматичесое измерение временных параметров сигнала две развертки, квазиэлектронное управление, память на 10 состояний органов управления, блок выделения TV строки, вес 9 кг</t>
  </si>
  <si>
    <t>GOS-6103</t>
  </si>
  <si>
    <t>Усилитель с динамиком для обнаружения проводов и кабелей без нарушения изоляционной оболочки, выход для подключения наушников, батарейное питание (9 В)</t>
  </si>
  <si>
    <t>1-512МГц, АМ ,ЧМ ,ИМ ,НГ, встроенный частотомер, выход 0,1мкВ-1В на 50Ом</t>
  </si>
  <si>
    <t>Насадки угловые (пара) к термопинцету, 10x10мм (PLCC20)</t>
  </si>
  <si>
    <t>422QD1</t>
  </si>
  <si>
    <t>Насадки угловые (пара) к термопинцету, 12,5x12,5мм (PLCC28)</t>
  </si>
  <si>
    <t>422QD6</t>
  </si>
  <si>
    <t xml:space="preserve">Нагревательный элемент к паяльнику MultiSprint </t>
  </si>
  <si>
    <t>ТРК-04</t>
  </si>
  <si>
    <t>REA-7</t>
  </si>
  <si>
    <t>Антистатический скотч для заклеивания упаковочных пакетов; ширина 24мм, в рулоне 36м</t>
  </si>
  <si>
    <t>Серия SD</t>
  </si>
  <si>
    <t>ОСЦИЛЛОГРАФЫ универсальные, запоминающие, специальные</t>
  </si>
  <si>
    <t>С1-73</t>
  </si>
  <si>
    <t>1 канал 5 МГц, вес 4 кг</t>
  </si>
  <si>
    <t>С1-81</t>
  </si>
  <si>
    <t>Измерение температуры и влажности: 2 входа, универсальный датчик и термопара К-типа, температура -200 - 1370 гр.С/-328 - 2498 гр.F (с соответствующим датчиком), разрешение 0.1 гр.C/F, погрешность 0.3%, влажность 0 - 100%, разрешение 0.1%, погрешность 2.5%, дельта-измерения, удержание, мин/макс, RS-232, универсальное питание, автовыключение, блокировка автовыключения</t>
  </si>
  <si>
    <t>Измерение температуры и влажности: 1 вход, универсальный датчик, температура -20 - 60 гр.С/-4 - 140 гр.F, разрешение 0.1 гр.C/F, погрешность 0.7 гр.С/1.4 гр.F, влажность 0 - 100%, разрешение 0.1%, погрешность 2.5%, удержание, мин/макс, регистратор на 16000 показаний, таймер, RS-232 с программой, универсальное питание, автовыключение, блокировка автовыключения</t>
  </si>
  <si>
    <t>Измерение температуры и влажности: 2 входа, универсальный датчик и термопара К-типа, температура -200 - 1370 гр.С/-328 - 2498 гр.F (с соответствующим датчиком), разрешение 0.1 гр.C/F, погрешность 0.3%, влажность 0 - 100%, разрешение 0.1%, погрешность 2.5%, удержание, мин/макс, регистратор на 16000 показаний, таймер, RS-232 с программой, универсальное питание, автовыключение, блокировка автовыкл-ия</t>
  </si>
  <si>
    <t>Бесконтактный измеритель в диапазоне -18°С -260°С, разрешение 0,5°С, погрешность ±2%, показатель визирования - 6:1, лазерная указка.</t>
  </si>
  <si>
    <t>класический датчик капельного вида, диапазон температур -50... +200 гр.С</t>
  </si>
  <si>
    <t>ТРК-02</t>
  </si>
  <si>
    <t>ТРК-03</t>
  </si>
  <si>
    <t>датчик для измерения темпратуры поверхностей, диапазон температур -50... +400 гр.С</t>
  </si>
  <si>
    <t>То же, пакет размера 300x400мм (штучно)</t>
  </si>
  <si>
    <t>APPA 203</t>
  </si>
  <si>
    <t>100мкВ-300В в полосе 20Гц-5МГц, стрелочный</t>
  </si>
  <si>
    <t>Пост. и перемен. до 600В, пост. и перемен. до 1500мА, рабочая область 45Гц-2кГц, до 30МОм, до 0,1мкФ</t>
  </si>
  <si>
    <t>Пост. до 50В, перемен. до 500В в полосе 45-65Гц, до 100кОм, ЭДС 10-15В, частота вращения вала до 9000 об/мин, УЗСК (4/6/8-цилиндров) до 90 град.</t>
  </si>
  <si>
    <t>Кл.точн.2.5, Пределы изм: U пост.-0.1-1000В,перем.1-1000В,I пост-0.05-2500мА,R-0.3-5000кОм, измерение параметров транзисторов.</t>
  </si>
  <si>
    <t>Насадки угловые (пара) к термопинцету, 25x25мм (PLCC68)</t>
  </si>
  <si>
    <t>422QD7</t>
  </si>
  <si>
    <t>U пост.0,1мВ-1000В, U пер.1мВ-750В (40Гц-500Гц), I пост./пер. 0,1мкА-10А (40Гц-500Гц), сопр 0,1Ом-30МОм, прозвон, испытание p-n, базовая погрешность 0,5%, удержание показаний, 4 разряда (3400), линейная шкада, питание 1,5Вх2.</t>
  </si>
  <si>
    <t>128 В, 1,5 А, цифровая индикция тока и напряжения, дискретная установка параметров (40 мВ, 0,5 мА), внешнее управление напряжением и током, GPIB.</t>
  </si>
  <si>
    <t>PPS-2018А</t>
  </si>
  <si>
    <t>128 В, 2 А, цифровая индикция тока и напряжения, дискретная установка параметров (40 мВ, 0,5 мА), внешнее управление напряжением и током, GPIB.</t>
  </si>
  <si>
    <t>PPS-2019</t>
  </si>
  <si>
    <t>250 В, 0,8 А, цифровая индикция тока и напряжения, дискретная установка параметров (80 мВ, 0,25 мА), внешнее управление напряжением и током, GPIB.</t>
  </si>
  <si>
    <t>250 В, 1 А, цифровая индикция тока и напряжения, дискретная установка параметров (80 мВ, 0,25 мА), внешнее управление напряжением и током, GPIB.</t>
  </si>
  <si>
    <t>Программируемые  линейные  источники  питания для систем мобильной связи с двумя независимыми выходами (70 Вт)</t>
  </si>
  <si>
    <t>162BD</t>
  </si>
  <si>
    <t>Долговечное,  конус 1,1мм (к TC-65)</t>
  </si>
  <si>
    <t>162BN</t>
  </si>
  <si>
    <t>С никелевым покрытием, конус 0,5мм (к TC-65)</t>
  </si>
  <si>
    <t>Измерение затухания, шума и уровня сигнала (True RMS, -50 дБм - 8 дБм, 600/900 Ом или высокоомная нагрузка) в аналоговых каналах связи. В режиме мультиметра измерение =/~ U, =I, R. Частотомер(20 кГц). Противоударное исполнение</t>
  </si>
  <si>
    <t>GCT-630</t>
  </si>
  <si>
    <t>Долговечное,  клин 2,6мм (к TC-65)</t>
  </si>
  <si>
    <t>162KN</t>
  </si>
  <si>
    <t>С никелевым покрытием, клин 2мм (к TC-65)</t>
  </si>
  <si>
    <t>162LD</t>
  </si>
  <si>
    <t>Фреймграббер для PC и прикладное программное обеспечение ImageDoc с базой данных (см. демо-CD); можно подключать к микроскопам, имеющим видевыход</t>
  </si>
  <si>
    <t>VSLS100</t>
  </si>
  <si>
    <t>Мощный источник света (с галогеновой лампой-рефлектором 150Вт) для волоконной оптики ERSASCOPE 3000, 2500, 1000</t>
  </si>
  <si>
    <t>VSHR100</t>
  </si>
  <si>
    <t>Галогеновая лампа-рефлектор мощностью 150Вт (типовой срок службы - около 200 часов при 100% мощности накала или 1500 часов при 60% мощности)</t>
  </si>
  <si>
    <t>VSRM100</t>
  </si>
  <si>
    <t>Калибровочная микрометрическая шкала на стекле</t>
  </si>
  <si>
    <t>VSRM100M</t>
  </si>
  <si>
    <t>Калибровочная микрометрическая шкала на стекле, с серификатом поверки (EU)</t>
  </si>
  <si>
    <t>VSST100-03</t>
  </si>
  <si>
    <t>10Гц-1МГц (5 п/диапазонов), синус, прямоуг., макс.выход 5В ср.кв. (600Ом), коэф.-гармоник 0,02%, аттенюатор -50дБ (6 ступеней), внеш. синхронизация, 2,5кг</t>
  </si>
  <si>
    <t>КЛЕЩИ ЭЛЕКТРОИЗМЕРИТЕЛЬНЫЕ фирмы "APPA"</t>
  </si>
  <si>
    <t>ИЗМЕРИТЕЛИ RC фирмы "APPA"</t>
  </si>
  <si>
    <t>Перчатки белые из 100% хлопка, минимизирующие генерацию статического заряда; размеры M и L</t>
  </si>
  <si>
    <t>GNK-DOT</t>
  </si>
  <si>
    <t>ERSA, Германия</t>
  </si>
  <si>
    <t>VP 100</t>
  </si>
  <si>
    <t>GOS-6200</t>
  </si>
  <si>
    <t>●</t>
  </si>
  <si>
    <t>датчик протыкающего типа для измерения темпратуры продуктов питания, жидкостейи гелей, диапазон температур -50... +700 гр.С</t>
  </si>
  <si>
    <t>ТРК-05</t>
  </si>
  <si>
    <t>ТРК-06</t>
  </si>
  <si>
    <t>Антистат. отвертка, 110мм, 10г, c керамической рабочей частью, крестовидная, типоразмер "00" 2,5мм</t>
  </si>
  <si>
    <t>1-866</t>
  </si>
  <si>
    <t>Антистат. отвертка, 110мм, 10г, c керамической рабочей частью, крестовидная, типоразмер "0" 3мм</t>
  </si>
  <si>
    <t>1-867</t>
  </si>
  <si>
    <t>1851 IN</t>
  </si>
  <si>
    <t>2 канала по 10МГц, чувствит. 0,1мВ/дел, измерение амплитудно-временных параметров</t>
  </si>
  <si>
    <t>Uпост.0,1мВ-1000В, Uпер.0,1мВ-750В (40Гц-500Гц), Iпост./пер.0,1мкА-10А (40Гц-500Гц), сопр.0,1Ом-40МОм, измерение частоты 1Гц-40МГц, емкости 1пФ-40мФ, прозвон, испытание p-n, базовая погрешность 0,5%, удержание показаний, 4разряда, (4000), линейная шкала, питание 1,5Вх2.</t>
  </si>
  <si>
    <t>APPA A8</t>
  </si>
  <si>
    <t>PPS-1201GSM</t>
  </si>
  <si>
    <t>PPS-1202GSM</t>
  </si>
  <si>
    <t>Паяльник-пистолет импульсный c малоинерционным нагревателем; вес 100г; макс. мощность 75Вт; время разогрева 20с; конструкционно совместим с серями жал и насадок 832/842 к паяльным станциям ERSA; легкая эргономичная рукоятка; термоустойчивый шнур; долговеч</t>
  </si>
  <si>
    <t>блок ЯЗЧ 175</t>
  </si>
  <si>
    <t>блок расширения к Ч3-64</t>
  </si>
  <si>
    <t>блок расширения к Ч3-64/1 1500 МГц-17500 МГц</t>
  </si>
  <si>
    <t>Ч3-65</t>
  </si>
  <si>
    <t>0.01 Гц-500 Мгц</t>
  </si>
  <si>
    <t>Ч3-66</t>
  </si>
  <si>
    <t>10 Гц- 37.75 ГГц, управление процессором</t>
  </si>
  <si>
    <t>Ч3-68</t>
  </si>
  <si>
    <t>Ч3-75</t>
  </si>
  <si>
    <t>АНАЛИЗАТОРЫ СПЕКТРА</t>
  </si>
  <si>
    <t>GSP-810</t>
  </si>
  <si>
    <t>Программируемые двухдиапазонные линейные источники питания с вынесенной цепью обратоной связи 250 Вт</t>
  </si>
  <si>
    <t>Программируемые линейные источники  питания для систем мобильной связи с двумя независимыми выходами 70 Вт</t>
  </si>
  <si>
    <t>CENTER 304</t>
  </si>
  <si>
    <t>CENTER 309</t>
  </si>
  <si>
    <t>6201 IN</t>
  </si>
  <si>
    <t>6230 ER</t>
  </si>
  <si>
    <t>ИЗМЕРИТЕЛИ ПАРАМЕТРОВ ЭЛЕКТРИЧЕСКИХ СЕТЕЙ</t>
  </si>
  <si>
    <t>ИЗМЕРИТЕЛИ ПАРАМЕТРОВ УЗО фирмы SEW</t>
  </si>
  <si>
    <t>ИЗМЕРИТЕЛИ ЭЛЕКТРИЧЕСКОЙ МОЩНОСТИ</t>
  </si>
  <si>
    <t>ИЗМЕРИТЕЛИ КАЧЕСТВА ЭЛЕКТРИЧЕСКОЙ ЭНЕРГИИ фирмы "MOTECH"</t>
  </si>
  <si>
    <t>Измерители электрической мощности фирмы "GOOD WILL"</t>
  </si>
  <si>
    <t xml:space="preserve">       Измерители электрической мощности фирмы "MOTECH"</t>
  </si>
  <si>
    <t>МТ3090Н</t>
  </si>
  <si>
    <t>Измерители электрической мощности  фирмы  MOTECH</t>
  </si>
  <si>
    <t>ИЗМЕРИТЕЛИ КАЧЕСТВА ЭЛЕКТРИЧЕСКОЙ ЭНЕРГИИ фирмы MOTECH</t>
  </si>
  <si>
    <t>ИЗМЕРИТЕЛИ ПАРАМЕТРОВ ЭЛЕКТРИЧЕСКИХ СЕТЕЙ фирмы SEW</t>
  </si>
  <si>
    <t>Паяльник 50Вт с малоинерционным нагревателем, плавной регулировкой температуры и кнопкой форсированного нагрева; долговечное жало 162KD (клин 2,6мм);  вес 95г; диапазон температур 200-440'C; время разогрева 30с</t>
  </si>
  <si>
    <t xml:space="preserve">Нагревательный элемент к паяльнику MultiTip 25Вт 220В </t>
  </si>
  <si>
    <t xml:space="preserve">Паяльник 25Вт, конструкционно совместим с серями жал и насадок 832/842 к паяльным станциям ERSA; вес 60г, макс.температура 480'C; время разогрева 25с; термоустойчивый шнур; долговечное жало 832CD (клин 2,2мм); </t>
  </si>
  <si>
    <t>ДОЗИМЕТРИЧЕСКИЕ ПРИБОРЫ</t>
  </si>
  <si>
    <t>РКСБ-104</t>
  </si>
  <si>
    <t>СТАНЦИИ инфракрасные паяльно-ремонтные и элементы к ним</t>
  </si>
  <si>
    <t>СТАНЦИИ термовоздушные аналоговые паяльные</t>
  </si>
  <si>
    <t>СТАНЦИИ унифицированные цифровые (микропроцессорные) для пайки и демонтажа контактным способом</t>
  </si>
  <si>
    <t>М3-51</t>
  </si>
  <si>
    <t>М3-54</t>
  </si>
  <si>
    <t>100мкВт- 1 Вт до17.85 ГГц, 50 Ом</t>
  </si>
  <si>
    <t>М3-56</t>
  </si>
  <si>
    <t>10мВт - 20 Вт до 17.85 ГГц ,50 Ом</t>
  </si>
  <si>
    <t>ИСТОЧНИКИ ПИТАНИЯ</t>
  </si>
  <si>
    <t xml:space="preserve">10Гц- 200 КГц, коэф-т гармоник 0.001 % </t>
  </si>
  <si>
    <t>Калибратордля настройки осциллографов до 100 Мгц</t>
  </si>
  <si>
    <t>И1-15</t>
  </si>
  <si>
    <t>Калибратордля настройки осциллографов до 350 Мгц</t>
  </si>
  <si>
    <t>И1-17</t>
  </si>
  <si>
    <t>Калибратор для настройки осц .до 10 МГц</t>
  </si>
  <si>
    <t>В1-9</t>
  </si>
  <si>
    <t>Калибратордля настройки вольтметров переменного напряжения 10 Гц-100 КГц, до 1000В</t>
  </si>
  <si>
    <t>В1-12</t>
  </si>
  <si>
    <t>2 канала 50 МГц, 5 мВ/дел - 2 В/дел, 5 нс/дел - 0.1 с/дел, Z-вход, ЭЛТ 100 х 120 мм, масса 12 кг</t>
  </si>
  <si>
    <t>CIC-36</t>
  </si>
  <si>
    <t>ИЗМЕРИТЕЛИ РАЗНОСТИ ФАЗ</t>
  </si>
  <si>
    <t>ФК2-29</t>
  </si>
  <si>
    <t>0.1-1000 МГц</t>
  </si>
  <si>
    <t>Ф2-34</t>
  </si>
  <si>
    <t>Измеритель разности фаз 1 Гц - 5 МГц</t>
  </si>
  <si>
    <t>ПРИБОРЫ ДЛЯ ИЗМЕРЕНИЯ ОСЛАБЛЕНИЙ</t>
  </si>
  <si>
    <t>Д1-13А</t>
  </si>
  <si>
    <t>Прибор для поверки аттенюаторов, измерителей ослабления группы Д1, вольтметров групп В2, В3, В6, В7</t>
  </si>
  <si>
    <t xml:space="preserve">Антистатическая, аналоговая, одноканальная 60Вт; паяльник ErgoTool (24В) с малоинерционным керамическим нагревателем и долговечным жалом 832CD </t>
  </si>
  <si>
    <t>Analog 80A</t>
  </si>
  <si>
    <t>GPR-16H50D</t>
  </si>
  <si>
    <t>160 В 5 А цифровая индикация тока или напряжения</t>
  </si>
  <si>
    <t>GPR-25H30D</t>
  </si>
  <si>
    <t>250 В 3 А цифровая индикация тока или напряжения</t>
  </si>
  <si>
    <t>GPR-35H20D</t>
  </si>
  <si>
    <t>За отдельную плату обеспечивается метрологическая поверка в органах Госстандарта и доставка приобретенного оборудования.</t>
  </si>
  <si>
    <t>Цены указаны в рублях с учетом НДС.</t>
  </si>
  <si>
    <t xml:space="preserve">Паяльник "молот" ("топор") 550Вт; вес 1,7кг; макс.температура 600'C; время разогрева 7мин; жало 35мм клин  </t>
  </si>
  <si>
    <t>Нагревательный элемент к паяльнику MultiPro</t>
  </si>
  <si>
    <t>Нагревательный элемент к паяльнику ERSA-30S</t>
  </si>
  <si>
    <t>Нагревательный элемент к паяльнику TC-65</t>
  </si>
  <si>
    <t>Система контроля (модульно наращиваемая до ERSASCOPE-3000): объектив MACROZOOM c CCD-камерой/PAL (кратность увеличения до 70), волоконно-оптическая подсветка, фреймграббер для PC и прикладное программное обеспечение ImageDoc с базой данных (см. демо-CD)</t>
  </si>
  <si>
    <t>VSXY100</t>
  </si>
  <si>
    <t>Антистатические (с проводящим покрытием ручек) узкие бокорезы, хром-полированные, 120мм, 72г; для мягкого провода до 0,8мм; плоский  срез, суперкрепление</t>
  </si>
  <si>
    <t>3-606-13</t>
  </si>
  <si>
    <t>Измеритель мощности: частотный диапазон 10МГц-2000МГц (возможно расширение диапазона до2700 МГц), 2 мкВт-100мВт</t>
  </si>
  <si>
    <t>GSP-810,            опция 2</t>
  </si>
  <si>
    <t>GSP-810,                     опция 3</t>
  </si>
  <si>
    <t>Измерение напряжений с пределами500мВ, 5В, 50В, тока 50мА, 500мА, мин. макс. показания, таймер, относительные измерения, запись 50000 показаний, вывод результатов измерений через встроенное ЦПУ на ленту, оптический RS-232 интерфейс</t>
  </si>
  <si>
    <t>U пост.1 мкВ - 1000 В,U пер.10 мкВ-750 В, I пост\пер.1 мкА- 10 А, сопр. 10 мкОм-40 МОм, измерение частоты 0,01Гц-4МГц, емкости 1пФ-10 000мкФ, мин\макс показания, память\вызов и удержание показаний, измерение температуры -200+1200гр.С, измерение скважности, оптический интерфейс RS-232, True-RMS</t>
  </si>
  <si>
    <t>APPA 301</t>
  </si>
  <si>
    <t>U пост.1мкВ - 1000 В,U пер.10мкВ-750 В, I пост\пер.1 мкА- 10 А, сопр. 0,01 Ом-40 МОм, измерение частоты 0,01 Гц-4МГц, емкости 1пФ-10 000мкФ,програмирование, базовая погрешность 0,2%, оптический RS-232 интерфейс, четыре шкалы</t>
  </si>
  <si>
    <t>APPA 303</t>
  </si>
  <si>
    <t>Вакуумный термоотсос CT80 (без компрессора) и паяльник BasicTool 80Вт с блоком управления; подключается к станции Rework-80 в качестве сменного модуля (24В); аналоговая регулировка; наконечник термоотсоса серии 662</t>
  </si>
  <si>
    <t>Dig2000A-XTool</t>
  </si>
  <si>
    <t>Dig2000A-Tech</t>
  </si>
  <si>
    <t>комплект: мультиметрАРРА 17, преобразователь тока APPA 15, датчик температуры APPA 11, чехол</t>
  </si>
  <si>
    <t>APPA 63N</t>
  </si>
  <si>
    <t>612BD</t>
  </si>
  <si>
    <t>HP-402A-M11</t>
  </si>
  <si>
    <t>HP-402A-M13</t>
  </si>
  <si>
    <t>HP-402A-B21</t>
  </si>
  <si>
    <t>HP-404A-T23</t>
  </si>
  <si>
    <t>HP-603B-C11</t>
  </si>
  <si>
    <t>HP-602B-C11</t>
  </si>
  <si>
    <t>HP-602B-C12</t>
  </si>
  <si>
    <t>HP-602A-M11</t>
  </si>
  <si>
    <t>HP-502A-M12</t>
  </si>
  <si>
    <t>Подвесной (под TOP WORK) блок с двумя металлическими выдвижными ящиками; серая прочная окраска</t>
  </si>
  <si>
    <t>APPA 105</t>
  </si>
  <si>
    <t xml:space="preserve">U пост.0,1мВ - 1000 В,U пер.1мВ-750 В, I пост\пер.1мкА- 10 А, сопр. 0,1 Ом-40 МОм, измерение частоты 1Гц-1МГц, емкости 1пФ-40 мкФ, мин\макс показания, память\вызов и удержание показаний </t>
  </si>
  <si>
    <t>APPA 105R</t>
  </si>
  <si>
    <t>Долговечное, конус 1,0мм (к TechTool)</t>
  </si>
  <si>
    <t>612CD</t>
  </si>
  <si>
    <t>Долговечное, клин 1,0мм, толщина 0,4мм (к TechTool)</t>
  </si>
  <si>
    <t>612AD</t>
  </si>
  <si>
    <t>Г4-116</t>
  </si>
  <si>
    <t>ИЗМЕРИТЕЛИ ШУМА И ВИБРАЦИИ</t>
  </si>
  <si>
    <t>ВШВ-003-М2</t>
  </si>
  <si>
    <t>(30 В 3 А) x 2,доп. выход 5В 3 А, одновременная цифровая индикация тока и напряжения, обеспечивает параллельное или последовательное включение сувеличением тока или напряжения</t>
  </si>
  <si>
    <t>GPC-3060</t>
  </si>
  <si>
    <t>GPC-6030</t>
  </si>
  <si>
    <t>(60 В 3 А) x 2,доп. выход 5В 3 А, аналоговая индикация тока и напряжения, обеспечивает параллельное или последовательное включение сувеличением тока или напряжения</t>
  </si>
  <si>
    <t>GPC-3060D</t>
  </si>
  <si>
    <t>Импульсный рефлектометр: дальность действия 1м-20км, согласованный импеданс 20-200Ом, авт/ручной запуск измер.,ЖКИ с подсв., память на 100 рефлектограмм, RS-232, питание~220В или =12В,масса1,7кг</t>
  </si>
  <si>
    <t>блокЯЗЧ175\1</t>
  </si>
  <si>
    <t xml:space="preserve">Антистатические стельки для повышенного комфорта и гигиены: толщина 2мм, допускают стирку. Размеры европейские от 37 до 45; цена за пару </t>
  </si>
  <si>
    <t>Клейкая лента желтого цвета с маркировкой ESD для обозначения границ рабочей зоны с антистатической защитой; ширина 75мм, в рулоне 33м</t>
  </si>
  <si>
    <t>2.56-4.00 ГГц, НК, ЧМ, ИМ</t>
  </si>
  <si>
    <t>Г4-81</t>
  </si>
  <si>
    <t>4.00-5.60 ГГц, НК, ЧМ, ИМ</t>
  </si>
  <si>
    <t>Г4-82</t>
  </si>
  <si>
    <t>5.60-7.50 ГГц, НК, ЧМ, ИМ</t>
  </si>
  <si>
    <t>Г4-83</t>
  </si>
  <si>
    <t>7,5-10.5ГГц, НК, ЧМ, ИМ</t>
  </si>
  <si>
    <t>Г4-108</t>
  </si>
  <si>
    <t>12,16-16,61 ГГц,АМ, ЧМ, ИМ</t>
  </si>
  <si>
    <t>Г4-109</t>
  </si>
  <si>
    <t>8,51- 12,16 ГГц,АМ, ЧМ, ИМ</t>
  </si>
  <si>
    <t>Г4-111</t>
  </si>
  <si>
    <t>6-17.85 ГГц</t>
  </si>
  <si>
    <t>Г4-128</t>
  </si>
  <si>
    <t>CENTER 303</t>
  </si>
  <si>
    <t>WIRE-F4/M4-15</t>
  </si>
  <si>
    <t>CENTER 313</t>
  </si>
  <si>
    <t>Гарнитура заземления (браслет-земля): крученый шнур длиной 1,5м, соединение кнопка-4мм/штеккер-4мм с резистором 1Мом и дополнительным зажимом "крокодил"</t>
  </si>
  <si>
    <t>WIRE-F4/F10-15</t>
  </si>
  <si>
    <t>Гарнитура заземления (браслет-коврик): крученый шнур длиной 1,5м, соединение кнопка-4мм/кнопка-10мм</t>
  </si>
  <si>
    <t>Набор паяльных жал серии 212 (см. раздел "Паяльные жала и наборы") и насадок серии 422 (ED, FD1, FD2, FD4, FD5, FD6, QD3, QD5, MD, SD) на металлической подставке</t>
  </si>
  <si>
    <t>Прибор для измерения напряжённости поля 10 КГц-300МГц,1-1000В\м</t>
  </si>
  <si>
    <t>Линейные источники питания средней мощности (до 200 Вт)</t>
  </si>
  <si>
    <t>Линейные источники питания большой мощности (200-400 Вт)</t>
  </si>
  <si>
    <t>Клей проводящий, используемый для фиксации покрытия 749 на полу; банка 5 кг; норма расхода -  0.4 кг на кв.метр</t>
  </si>
  <si>
    <t>749/B</t>
  </si>
  <si>
    <t>REA-EPA</t>
  </si>
  <si>
    <t xml:space="preserve">ПРЕОБРАЗОВАТЕЛИ ТОКА </t>
  </si>
  <si>
    <t>УТТ-5М</t>
  </si>
  <si>
    <t>Делитель в комплекте к осциллографу 300 МГц,1:10-19 пФ, 10 МОм; 1:1-6 МГц76 пФ, 1 МОм</t>
  </si>
  <si>
    <t>HP-9060</t>
  </si>
  <si>
    <t>Делитель в комплекте к осциллографу 60 МГц,1:10-23 пФ, 10 МОм; 1:1-6 МГц128 пФ, 1 МОм</t>
  </si>
  <si>
    <t>HP-9100</t>
  </si>
  <si>
    <t xml:space="preserve">Модуль преобразования температуры от -50- +1000 гр.C </t>
  </si>
  <si>
    <t>APPA 11H</t>
  </si>
  <si>
    <t>Модуль преобразования влажности от 10 до 95%</t>
  </si>
  <si>
    <t>APPA 51</t>
  </si>
  <si>
    <t>Антистатическая подставка для термофена или паяльника (MicroTool, TechTool, ErgoTool, PowerTool) с обоймой для паяльных жал и контейнером с чистящей вискозной губкой 003B</t>
  </si>
  <si>
    <t>A30</t>
  </si>
  <si>
    <t>SR100</t>
  </si>
  <si>
    <t>ДЕЛИТЕЛИ К ОСЦИЛЛОГРАФАМ фирмы "HODEN"</t>
  </si>
  <si>
    <t>HP-2060</t>
  </si>
  <si>
    <t>662AE</t>
  </si>
  <si>
    <t>Долговечный,  диаметр отверстия 1,2мм  (к Rework SET и VAC6500)</t>
  </si>
  <si>
    <t>662BE</t>
  </si>
  <si>
    <t>Долговечный,  диаметр отверстия 1,0мм  (к Rework SET и VAC6500)</t>
  </si>
  <si>
    <t>662CE</t>
  </si>
  <si>
    <t>Долговечный,  диаметр отверстия 0,8мм  (к Rework SET и VAC6500)</t>
  </si>
  <si>
    <t>662AN</t>
  </si>
  <si>
    <t>662BN</t>
  </si>
  <si>
    <t>662CN</t>
  </si>
  <si>
    <t>662DN</t>
  </si>
  <si>
    <t>722EN0818</t>
  </si>
  <si>
    <t>DM2436A</t>
  </si>
  <si>
    <t>DM2416</t>
  </si>
  <si>
    <t>Комплект антистатических силиконовых присосок (4мм, 6мм, 9мм) к вакуумному манипулятору</t>
  </si>
  <si>
    <t>18 В 10 А аналоговая индикация тока и напряжения</t>
  </si>
  <si>
    <t>GPR-1810HD</t>
  </si>
  <si>
    <t>18 В 10 А цифровая индикация тока или напряжения</t>
  </si>
  <si>
    <t>GPR-3060</t>
  </si>
  <si>
    <t>30 В 6 А аналоговая индикация тока и напряжения</t>
  </si>
  <si>
    <t>GPR-3060D</t>
  </si>
  <si>
    <t>30 В 6 А цифровая индикация тока или напряжения</t>
  </si>
  <si>
    <t>GPR-6030D</t>
  </si>
  <si>
    <t>60 В 3 А цифровая индикация тока или напряжения</t>
  </si>
  <si>
    <t>GPR-0830HD</t>
  </si>
  <si>
    <t>8 В 30 А цифровая индикация тока или напряжения</t>
  </si>
  <si>
    <t>GPR-1820HD</t>
  </si>
  <si>
    <t>Эксплуатационные измерения каналов ТЧ, предгрупповых трактов и линий связи в диапазоне 0,3-32кГц, измерение уровней сигнала в диап. 0,2-150кГц, универс.питание, масса 13кг</t>
  </si>
  <si>
    <t>С197</t>
  </si>
  <si>
    <t>С-511</t>
  </si>
  <si>
    <t>SMV 8,5</t>
  </si>
  <si>
    <t>APPA 17+15+11+ CASE</t>
  </si>
  <si>
    <t>Милиомметр 10 мкОм –20 кОм (7 поддиапазонов), 2/4 проводная схема измерения, Max ток измерения 1А, выбор уровня напряжения измерения HI/LO</t>
  </si>
  <si>
    <t>ИЗМЕРИТЕЛИ СОПРОТИВЛЕНИЯ ИЗОЛЯЦИИ</t>
  </si>
  <si>
    <t>ЭСО202/1</t>
  </si>
  <si>
    <t>Измеритель сопротивления изоляции 100/250/500 В 0-10000 МОм</t>
  </si>
  <si>
    <t>ЭСО202/2-Г</t>
  </si>
  <si>
    <t>1820 ER</t>
  </si>
  <si>
    <t>GOM-801G</t>
  </si>
  <si>
    <t xml:space="preserve">Антистатический лоток 160x95x75мм, устанавливаемый на плоскость или подвешиваемый тыльной частью на металл. рейку-каркас </t>
  </si>
  <si>
    <t>COCIS-C</t>
  </si>
  <si>
    <t>Двухполярный с общей точкой 30 В 1 А, доп. Выход 5 В 2А, цифровая индикция тока и напряжения, дискретная установка параметров (10 мВ, 1мА), RS-232 интерофейс (опция)</t>
  </si>
  <si>
    <t>LPS-305</t>
  </si>
  <si>
    <t>Двухполярный с общей точкой 30 В 3 А, доп. Выход 5 В или 3,3 В 3А, цифровая индикция тока и напряжения, дискретная установка параметров (10 мВ, 1мА), RS-232 интерофейс (опция)</t>
  </si>
  <si>
    <t>Опция RS-232</t>
  </si>
  <si>
    <t>Долговечное, термосбалансированное, клин 2,2мм (к ErgoTool, PowerTool, BasicTool, MultiPro, MultiSprint)</t>
  </si>
  <si>
    <t>842KD</t>
  </si>
  <si>
    <t>30В 5А, встроенный вольтметр (до 100В), защита от перенапряжения, цифровая индикация</t>
  </si>
  <si>
    <t>30В 10А, встроенный вольтметр до 100В, защита от перенапряжения, цифровая индикация</t>
  </si>
  <si>
    <t>Перчатки антистатические вязаные (состав: 85% хлопок, 20% проводящее волокно), эластичные, серые, с надежным захватом. (Примечание: в вязаных перчатках при длительной работе пальцы устают меньше)</t>
  </si>
  <si>
    <t>T-9000</t>
  </si>
  <si>
    <t>Клещи электроизмерительные 300 А, перем.10мА-300А,пост. 10мА-300А,перем. И пост. 1мВ-600В, 0,1 Ом-40 МОм обхват 25 мм, , удержание показаний, выбор максимальных значений,обхват 25 мм, измерение эф.средне квадратичных значений (True-RMS)</t>
  </si>
  <si>
    <t>APPA 33</t>
  </si>
  <si>
    <t>Долговечное, клин 2,2мм, удлиненное (к ErgoTool, PowerTool, BasicTool, MultiPro, MultiSprint)</t>
  </si>
  <si>
    <t>832ED</t>
  </si>
  <si>
    <t>832DD</t>
  </si>
  <si>
    <t>Насадка для выпаивания SOIC14-16: 5,1x10,4мм (к PowerTool, BasicTool, MultiPro, MultiSprint)</t>
  </si>
  <si>
    <t>832QD12</t>
  </si>
  <si>
    <t>Насадка для выпаивания SOIC20: 9,7x13,3мм (к PowerTool, BasicTool, MultiPro, MultiSprint)</t>
  </si>
  <si>
    <t>832QD13</t>
  </si>
  <si>
    <t>U пост.0,1мВ-1000В ,U пер.0,1мВ-750В ,I пост 10 мкА-10А, I пер. 10 мА-10А , сопр. 0,1 Ом-2000МОм, изм.частоты 1 Гц-15 МГц, емк. 1пФ- 200мкФ,1 мкГн-20Гн, чехол</t>
  </si>
  <si>
    <t>GDM-393A</t>
  </si>
  <si>
    <t xml:space="preserve"> 18 В, 6А,цифр. индикация тока и напряжения, тастатурноеупра., запом. 50 значений, КОП</t>
  </si>
  <si>
    <t>PPS-3635G</t>
  </si>
  <si>
    <t>(60 В 3 А) x 2,доп. выход 5В 3 А, цифровая индикация тока и напряжения, обеспечивает параллельное или последовательное включение сувеличением тока или напряжения</t>
  </si>
  <si>
    <t>Импульсные источники питания</t>
  </si>
  <si>
    <t>SPS-1820</t>
  </si>
  <si>
    <t>SPS-3610</t>
  </si>
  <si>
    <t>SPS-606</t>
  </si>
  <si>
    <t>SPS-606R</t>
  </si>
  <si>
    <t>1мОм-100кОм (AC,DC, импеданс), 1мкГн-100Гн, 1пФ-10мФ, добротность, угол сдвига фаз, коэф.трансформации, тест-сигнал 50Гц-200кГц, микропроцессорное упр., RS-232, LPT, ДУ</t>
  </si>
  <si>
    <t>GTF-601</t>
  </si>
  <si>
    <t>ИЗМЕРИТЕЛИ  RLC</t>
  </si>
  <si>
    <t>ЧАСТОТОМЕРЫ  И КОМПАРАТОРЫ</t>
  </si>
  <si>
    <t>АНАЛИЗАТОРЫ  СПЕКТРА</t>
  </si>
  <si>
    <t>APPA 11</t>
  </si>
  <si>
    <t>Высококачественный припой Sn60Pb40 DIN1707 с флюсом 2,2% FSW26 DIN8511,  диам. 0,6мм, катушка 250г; особенно подходящий для работы долговечными жалами</t>
  </si>
  <si>
    <t>IF14 0,35-0100</t>
  </si>
  <si>
    <t>Агрегат для вакуумной упаковки пакетов шириной до 500мм; габариты 700x150x300мм, вес 24кг. Вакуумная упаковка компонентов применяется для предохранения от окисления/коррозии, увлажнения (вызывающего "эффект воздушной кукурузы" при пайке), пыли и механичес</t>
  </si>
  <si>
    <t>В наборе печатная плата 100x140мм и 4 равносторонних корпуса QFP с разным шагом выводов: QFP256 (шаг 0,4мм), QFP208 (шаг 0,5мм), QFP160 (шаг 0,65мм) и QFP120 (шаг 0,8мм)</t>
  </si>
  <si>
    <t>BGA Kit  967000</t>
  </si>
  <si>
    <t>UP-BGA Kit  947000</t>
  </si>
  <si>
    <t>Щупы с делит1:10, 1:1</t>
  </si>
  <si>
    <t xml:space="preserve">Для осциллографов С1-103 с полосой пропускания 10 МГц </t>
  </si>
  <si>
    <t>ОСЦИЛЛОГРАФИЧЕСКИЕ ТРУБКИ</t>
  </si>
  <si>
    <t>6ЛО3И</t>
  </si>
  <si>
    <t>Для С1-101</t>
  </si>
  <si>
    <t>8ЛО8И</t>
  </si>
  <si>
    <t>Для С1-124,130</t>
  </si>
  <si>
    <t>8ЛО6И</t>
  </si>
  <si>
    <t>Для С1-112, 73;Р5-10</t>
  </si>
  <si>
    <t>11ЛО7И</t>
  </si>
  <si>
    <t>Для С1-77</t>
  </si>
  <si>
    <t>11ЛО9И</t>
  </si>
  <si>
    <t>ШО-10</t>
  </si>
  <si>
    <t>Штанга оперативная</t>
  </si>
  <si>
    <t>УВНп-1-10000</t>
  </si>
  <si>
    <t>Указатель напряжения 1-10КВ</t>
  </si>
  <si>
    <t>ВАФ-85-М1</t>
  </si>
  <si>
    <t>50IK</t>
  </si>
  <si>
    <t>50SK</t>
  </si>
  <si>
    <t>50PK</t>
  </si>
  <si>
    <t>Установка для измерения параметров электрических цепей 1 и 3-х фазных</t>
  </si>
  <si>
    <t>2 мВ- 1000 В,~1 мкВ-700 В, 2 мА- 20 А, 0,2Ом- 20 МОм, диапазон рабочих частот 20 Гц-100кГц, батарейное питание 9 В</t>
  </si>
  <si>
    <t>Г4-80</t>
  </si>
  <si>
    <t>Установка для истытания постоянным и переменным напряжением до 6 КВ, измерение сопротивления изоляции и зазамления, память, управление процессором</t>
  </si>
  <si>
    <t>Делитель в комплекте к осциллографу 60 МГц,1:10-18 пФ, 10 МОм; 1:1-15 МГц68 пФ, 1 МОм</t>
  </si>
  <si>
    <t>HP-2040</t>
  </si>
  <si>
    <t>Делитель в комплекте к осциллографу 40 МГц,1:10-18 пФ, 10 МОм; 1:1-15 МГц68 пФ, 1 МОм</t>
  </si>
  <si>
    <t>HP-2100</t>
  </si>
  <si>
    <t>Делитель в комплекте к осциллографу 100 МГц,1:10-18 пФ, 10 МОм; 1:1-15 МГц68 пФ, 1 МОм</t>
  </si>
  <si>
    <t>HP-6300</t>
  </si>
  <si>
    <t>GPR-11H30D</t>
  </si>
  <si>
    <t>110 В 3 А цифровая индикация тока или напряжения</t>
  </si>
  <si>
    <t>GPR-30H10D</t>
  </si>
  <si>
    <t>300 В 1 А цифровая индикация тока или напряжения</t>
  </si>
  <si>
    <t>GPR-0875HD</t>
  </si>
  <si>
    <t>Гарнитура заземления (коврик-земля): прямой шнур длиной 3м, соединение кнопка-10мм/штеккер-4мм с резистором 1Мом и дополнительным зажимом "крокодил"</t>
  </si>
  <si>
    <t>Кнопки диаметром 10мм (штыревая часть) для антистатических ковриков, 100шт</t>
  </si>
  <si>
    <t>Gym</t>
  </si>
  <si>
    <t>Набор из 5 инструментов с антистатическим пластиковым проводящим покрытием ручек: кусачки 3-601-13, плоскогубцы  3-632-13, щипцы 3-633-13, круглогубцы 3-631-13, изогнутые щипцы 3-634-13; на пластиковой ESD-подставке для компактного хранения инструментов в вертикальном положении (для лучшей обзорности и экономии места на рабочем столе); общий вес 320 г</t>
  </si>
  <si>
    <t>ИНСТРУМЕНТ антистатический прецизионный монтажный и регулировочный</t>
  </si>
  <si>
    <t>3-630</t>
  </si>
  <si>
    <t>Набор из 3 инструментов с антистатическим пластиковым проводящим покрытием ручек: кусачки 3-601-13, плоскогубцы  3-632-13, щипцы 3-633-13; в нейлоновом кармане с кнопочной застежкой; вес 240 г</t>
  </si>
  <si>
    <t>ВК3-61А</t>
  </si>
  <si>
    <t xml:space="preserve">В4-24/1 </t>
  </si>
  <si>
    <t>ВОЛЬТМЕТРЫ универсальные</t>
  </si>
  <si>
    <t>В7-21А</t>
  </si>
  <si>
    <t>1 мкВ-1000 В, 10 пА- 10 А, 0.01 Ом- 12 МОм, частота до 20 КГц</t>
  </si>
  <si>
    <t>В7-34А</t>
  </si>
  <si>
    <t>1 мкВ-1000В,1 мОм-10 Мом, погрешность 0.02 %</t>
  </si>
  <si>
    <t>В7-35</t>
  </si>
  <si>
    <t>0.1 мВ-1000 В, 0,1 мкА-10 А, 1 Ом- 10 МОм, до 100 МГц, батарейное питание</t>
  </si>
  <si>
    <t>Устройство для поверки блоков питания 3В- 60 В ,6 мА (не более 300 Вт), цифровая индикация тока и напряжения, динамическая нагрузка, тастатурноеуправление, запом. 100 значений, КОП</t>
  </si>
  <si>
    <t xml:space="preserve">Антистатические туфли-сабо: белые, из натуральной кожи, с задним ремешком, перфорированные, с нескользящей подошвой; сопротивление не более 3,5Мом </t>
  </si>
  <si>
    <t xml:space="preserve">Антистатические туфли-сабо: белые, из натуральной кожи, без заднего ремешка, перфорированные, с нескользящей подошвой; сопротивление не более 3,5Мом </t>
  </si>
  <si>
    <t>Антистатические открытые сандалии из натуральной кожи: белые, с задним ремешком, нескользящей подошвой; сопротивление не более 3,5Мом</t>
  </si>
  <si>
    <t>Антистатические открытые сандалии из натуральной кожи: белые, без заднего ремешка, с нескользящей подошвой; сопротивление не более 3,5Мом</t>
  </si>
  <si>
    <t>Измерение затухания, шума и уровня сигнала в аналоговых каналах связи. В режиме мультиметра измерение =/~ U, =I, R. Противоударное исполнение</t>
  </si>
  <si>
    <t>(18 В 5 А) x 2,доп. выход 5В 3 А,аналоговая индикация тока и напряжения, обеспечивает параллельное или последовательное включение, с увеличением тока или напряжения</t>
  </si>
  <si>
    <t>Клещи электроизмерительные, I перем. 0,1-600 А, I пост. 0,1-600 А, удержание показаний, измерение эф. средне квадратичных значений (True-RMS)</t>
  </si>
  <si>
    <t>APPA 37</t>
  </si>
  <si>
    <t>комплект: мультиметрАРРА 17, преобразователь тока APPA 15, чехол</t>
  </si>
  <si>
    <t>U пост.0,1мВ - 600 В,U пер.1мВ-600 В, I пост.0,1 мкА-10 А, I пер.0,1 мкА-10 А, сопр. 0,1 Ом-32 МОм, емкость 1нФ-3000 мкФ, режим удержания показаний и прозвонки, дополнительная линейная шкала</t>
  </si>
  <si>
    <t>Вискозная губка для влажной очистки паяльных жал: 55x55мм, с центральным отверстием и прорезью (к подставкам-держателям A28, A29, A30)</t>
  </si>
  <si>
    <t>004B</t>
  </si>
  <si>
    <t>Вискозная губка для влажной очистки паяльных жал: 34x65мм (к держателю A26 в составе станций MS250 и MS250S)</t>
  </si>
  <si>
    <t>Долговечное, клин 5,0мм, толщина 1,4мм (к ErgoTool, PowerTool, BasicTool, MultiSprint)</t>
  </si>
  <si>
    <t>832WD</t>
  </si>
  <si>
    <t>Широкополосный измеритель каналов (40Гц-300кГц, -80дБм, - 16дБм), цифровой мультиметр (=/~U, =/~I), селективный вольтметр (40Гц - 5кГц), телефонная гарнитура, детектор тонального вызова. Измерения в аналоговых (КТСОП) и цифровых (DDS, ISDN, xDSL) каналах связи в соответствии с рекомендациями ITU-T (серия О). RS-232. Вывод данных на печать. Запись до 5 профилей.</t>
  </si>
  <si>
    <t>Широкополосный измеритель каналов (40Гц-500кГц, -80дБм, - 16дБм), цифровой мультиметр (=/~U, =/~I), селективный вольтметр (40Гц - 5кГц), телефонная гарнитура, детектор тонального вызова. Измерения в аналоговых (КТСОП) и цифровых (DDS, ISDN, xDSL) каналах связи в соответствии с рекомендациями ITU-T (серия О). RS-232. Вывод данных на печать. Запись до 5 профилей.</t>
  </si>
  <si>
    <t>Долговечное, клин 3,2мм, толщина 0,7мм (к TechTool)</t>
  </si>
  <si>
    <t>612GD</t>
  </si>
  <si>
    <t>В наборе печатная плата 100x140мм и 4 корпуса пластиковых BGA (169 выводов 23х23мм, 225 выводов 27х27мм; шаг 1,5мм) - по 2 шт. каждого вида, с комплементарной тестовой разводкой PBGA и платы</t>
  </si>
  <si>
    <t xml:space="preserve">В наборе печатная плата 70x165мм и 10 корпусов microBGA (46 выводов 5.76х7.87мм; шаг 0,75мм) с комплементарной тестовой разводкой microBGA и платы </t>
  </si>
  <si>
    <t>В наборе печатная плата 100x140мм и 6 корпусов пластиковых BGA (352 вывода 35х35мм и 256 выводов 27х27мм с шагом 1,27мм; 196 выводов 15х15мм с шагом 1,0мм) - по 2шт. каждого вида, с комплементарной тестовой разводкой подложки PBGA и платы</t>
  </si>
  <si>
    <t>Антистат., термоустойчивый (до 1200'C) керамический пинцет, прямой, 130мм, узкий</t>
  </si>
  <si>
    <t xml:space="preserve">Антистатический лоток 85x95x45мм, устанавливаемый на плоскость или подвешиваемый тыльной частью на металл. рейку-каркас </t>
  </si>
  <si>
    <t>COCIS-B</t>
  </si>
  <si>
    <t>I пер. 0,1А-200А (50Гц-60Гц) с погрешностью 2%, U пост. 1В-1000В, U пер. 1В-750В (40Гц-500Гц), сопротивление 1Ом-2кОм, прозвон, удержание параметров, 4 разяда (2000), диаметр губок 23мм, питание 9В.</t>
  </si>
  <si>
    <t>I пост./пер. 0,1А-600А с погрешностью 1,5%, U пост./пер. 0,1мВ-600В (40Гц-500Гц),сопротивление 0,1Ом-40МОм, прозвон, удержание показаний, max-измерение, 4 разряда (4000), диаметр губок 35мм, 40х15мм, питание 9В.</t>
  </si>
  <si>
    <t>АРРА 36RII</t>
  </si>
  <si>
    <t>APPA 39T</t>
  </si>
  <si>
    <t>Преобразователь постоянного и переменного тока: 0-1000А (40Гц-400Гц) с погрешностью 1,9%, коэф. Преобразования 10мВ/А (меньше или равно 100А), 1мВ/А (&gt;100А), диаметр губок 51мм, шина 24х60 мм, питание 9В.</t>
  </si>
  <si>
    <t>АРРА 36II</t>
  </si>
  <si>
    <t xml:space="preserve"> I пост./пер. 0,1А-600А с погрешностью 1,5%, U пост./пер. 0,1мВ-600В (40Гц-500Гц),сопротивление 0,1Ом-40МОм, прозвон, удержание показаний, max-измерение, 4 разряда (4000), диаметр губок 35мм, 40х15мм, питание 9В,измерение среднеквадр.значения сигнала произвольной формы (True RMS).</t>
  </si>
  <si>
    <t>ОСЦИЛЛОГРАФЫ-МУЛЬТИМЕТРЫ фирмы "TEAM"</t>
  </si>
  <si>
    <t>TEAM-83</t>
  </si>
  <si>
    <t>С никелевым покрытием, клин 2,5мм (к MultiTip 12В и 220В)</t>
  </si>
  <si>
    <t>172LD</t>
  </si>
  <si>
    <t>Долговечное,  цилиндр/скос 4,1мм (к MultiTip 12В и 220В)</t>
  </si>
  <si>
    <t>172LN</t>
  </si>
  <si>
    <t>С никелевым покрытием, цилиндр/скос 3,5мм (к MultiTip 12В и 220В)</t>
  </si>
  <si>
    <t>Комплект автономного питания для генератора ГС-02 (из комплекта "Сталкер-2")</t>
  </si>
  <si>
    <t>ОСЦИЛОГРАФЫ ЗАПОМИНАЮЩИЕ И СПЕЦИАЛЬНЫЕ</t>
  </si>
  <si>
    <t>ГЕНЕРАТОРЫ СИГНАЛОВ СПЕЦИАЛЬНЫХ ФОРМ</t>
  </si>
  <si>
    <t xml:space="preserve">Измеритель параметров каналов (20Гц-50кГц), цифровой мультиметр, телефонная гарнитура. Измерения на 2/4-проводных выделенных и 2-проводных коммутируемых линиях на КТСОП и DDS, ISDN сетях: частота, уровень (дБм), шумы (True RMS), возвратные потери и пр. Измерение параметров ИКМ (опция). SMT технология. </t>
  </si>
  <si>
    <t>Сопло для работы горячим газом G152HE (к Independent-60)</t>
  </si>
  <si>
    <t>G152BE</t>
  </si>
  <si>
    <t>Форсунка для работы открытым пламенем G152BE (к Independent-60)</t>
  </si>
  <si>
    <t>Комплект из пяти антистатических (проводящих) мягких резиновых колес для замены резиновых опор к стульям VERA 1 и VERA 2; сопротивление 1Ком</t>
  </si>
  <si>
    <t>BASKET</t>
  </si>
  <si>
    <t>Bernstein</t>
  </si>
  <si>
    <t>9-321</t>
  </si>
  <si>
    <t>Антистатический комплект: настольный коврик 60x90см (материал 157, голубой); три кнопки 10мм; браслет One-Touch; гарнитура WIRE-1502-F4/F10-15 (браслет-коврик) и CORD-601(коврик-земля)</t>
  </si>
  <si>
    <t>MAT-12060</t>
  </si>
  <si>
    <t>Ц4352-М1</t>
  </si>
  <si>
    <t>измерение уровня шума в полосе 2Гц-18кГц и вибрации (виброускорения и виброскорость) в полосе 1Гц-1-кГц, питание ~220В или =7,5В</t>
  </si>
  <si>
    <t>2 мВ- 1000 В, 2 мА- 10 А, 0,2Ом- 20 МОмдо 100 КГц, ср.квадр.</t>
  </si>
  <si>
    <t>В7-58\2</t>
  </si>
  <si>
    <t>В7-65 (В7-65/3)</t>
  </si>
  <si>
    <r>
      <t>пост.10 мкВ- 1000 В; пост.10нА-2А, 10мОм-20МОм; 0,1пФ-100мкФ; 0,1мкГн-200Гн, тест.сигнал 1кГц/100Гц, 1Гц-1МГц, период 1мкс-1000с, число импульсов 1-10</t>
    </r>
    <r>
      <rPr>
        <vertAlign val="superscript"/>
        <sz val="9"/>
        <rFont val="Times New Roman CYR"/>
        <family val="1"/>
      </rPr>
      <t>9</t>
    </r>
    <r>
      <rPr>
        <sz val="9"/>
        <rFont val="Arial CYR"/>
        <family val="0"/>
      </rPr>
      <t xml:space="preserve">, </t>
    </r>
    <r>
      <rPr>
        <sz val="9"/>
        <rFont val="Times New Roman Cyr"/>
        <family val="1"/>
      </rPr>
      <t>цифровая индикация 4 1/2 разряда, базовая погрешность 0,1%, питание 220В, масса 3,5кг.</t>
    </r>
  </si>
  <si>
    <t>Измерение сопротивления изоляции: R изоляции 2500/5000 В, 0,05 - 200 ГОм, стрелочный, микропроцессорное управление, батарейное питание, автовыключение</t>
  </si>
  <si>
    <t>Измерение сопротивления изоляции, сопротивления цепи, переменного напряжения: R изоляции 250/500/1000 В (+ 10%), 0,1 - 2000 МОм; R цепи 0.01 - 2000 Ом; U пер. 1 - 600 В, 40 - 120 Гц, цифровой, 4 разряда, батарейное питание, автовыключение</t>
  </si>
  <si>
    <t>Измерение сопротивления изоляции, сопротивления цепи, переменного напряжения: R изоляции 250/500/1000 В (+ 10%), 0,1 - 400 МОм; R цепи 1 - 500 Ом; U пер. 20 - 600 В, 40 - 120 Гц, стрелочный, батарейное питание, автовыключение</t>
  </si>
  <si>
    <t>Измерение сопротивления изоляции: R изоляции 5000/10000 В, 0,05 - 400 ГОм, стрелочный, микропроцессорное управление, батарейное питание, автовыключение</t>
  </si>
  <si>
    <t>Измерение сопротивления изоляции: R изоляции 500/1000/2500/5000 В (+ 10%), 0,0002 - 250 ГОм, цифровой, микропроцессорное управление, батарейное питание, автовыключение</t>
  </si>
  <si>
    <t>Измерение сопротивления изоляции, сопротивления цепи: R изоляции 250/500/1000 В (+ 20%), 0,1 - 3000 МОм; R цепи 0.001 - 500 Ом, цифровой, микропроцессорное управление, батарейное питание, автовыкл-ие</t>
  </si>
  <si>
    <t>Измерение сопротивления изоляции: R изоляции 500/1000/2500/5000 В (+ 10%), 0,0001 - 250 ГОм, цифровой, микропроцессорное управление, батарейное питание, автовыключение</t>
  </si>
  <si>
    <t>Измерение сопротивления изоляции: R изоляции 1000/2500/5000/10000 В (+ 10%), 0,0001 - 500 ГОм, цифровой, микропроцессорное управление, батарейное питание, автовыключение</t>
  </si>
  <si>
    <t>Настольный дымоуловитель экранного типа: плоский пенно-пористый фильтр с активированным углем (воздушная тяга создается встроенным вентилятором с обратной стороны фильтра); габариты устройства 20x21x13см; вес 1,1кг; антистатическое исполнение</t>
  </si>
  <si>
    <t>JF628-F</t>
  </si>
  <si>
    <t>Сменные фильтры 123x130мм для дымоуловителя JF628ESD (3 штуки)</t>
  </si>
  <si>
    <t>ПАЯЛЬНОЕ ОБОРУДОВАНИЕ</t>
  </si>
  <si>
    <t>ERSA</t>
  </si>
  <si>
    <t>MS 250</t>
  </si>
  <si>
    <t>Аналоговая, одноканальная 30Вт; паяльник (12В) MultiTip 25Вт с долговечным жалом 172BD</t>
  </si>
  <si>
    <t>MS 250S</t>
  </si>
  <si>
    <t>Аналоговая, одноканальная 30Вт; сменные паяльники (12В) MultiTip 25Вт и MiniTip 6Вт с долговечными жалами 172BD и 012BD</t>
  </si>
  <si>
    <t xml:space="preserve">Делитель к GOS-6103/6103C/61121:10 100 МГц,1:1-6 МГц </t>
  </si>
  <si>
    <t>ТДИ-05м-2</t>
  </si>
  <si>
    <t>ТРК-07</t>
  </si>
  <si>
    <t>датчик погружного типа, диапазон температур -50... +1200 гр.С</t>
  </si>
  <si>
    <t xml:space="preserve">ПРИБОРЫ СТРЕЛОЧНЫЕ КОМБИНИРОВАННЫЕ </t>
  </si>
  <si>
    <t>Ц 4317М</t>
  </si>
  <si>
    <t>Анализатор каналов ТЧ, питание 220 В, корпус 19", возможность установки дополнительных модулей</t>
  </si>
  <si>
    <t xml:space="preserve">        АКСЕССУАРЫ к измерителям параметров электрических сетей</t>
  </si>
  <si>
    <t>ИЗМЕРИТЕЛИ ПАРАМЕТРОВ БЕЗОПАСНОСТИ ЭЛЕКТРООБОРУДОВАНИЯ</t>
  </si>
  <si>
    <t>ИЗМЕРИТЕЛИ ПАРАМЕТРОВ БЕЗОПАСНОСТИ ЭЛЕКТРООБОРУДОВАНИЯ фирмы "GOOD WILL"</t>
  </si>
  <si>
    <t>ИЗМЕРИТЕЛИ ПАРАМЕТРОВ БЕЗОПАСНОСТИ ЭЛЕКТРООБОРУДОВАНИЯ фирмы GOOD WILL</t>
  </si>
  <si>
    <t>0.001 Гц-20 МГц (11 п/диапазонов), синус, треугольник, прямоугольник, пила, выход до 5 В на 50 Ом, внутр./внеш. ФМн, внеш. свипирование</t>
  </si>
  <si>
    <t>APPA 17</t>
  </si>
  <si>
    <t>Мультиметр карандашного типа для измерения напряжения пост. 320 мВ-600 В, перем. 3,2В-600В, 0,1 Ом-32 МОм, цифр.и лин.шкалы, удерж.показаний</t>
  </si>
  <si>
    <t>APPA 17А</t>
  </si>
  <si>
    <t>APPA 17+15+CASE</t>
  </si>
  <si>
    <t>Сменное перо для флюс-фломастера, конусообразное</t>
  </si>
  <si>
    <t>Тайвань</t>
  </si>
  <si>
    <t>JF628ESD</t>
  </si>
  <si>
    <t>SD 150x200</t>
  </si>
  <si>
    <t>SD 200x300</t>
  </si>
  <si>
    <t>Серия SD-MIL</t>
  </si>
  <si>
    <t xml:space="preserve">Серия SD, тестированная на соответствие требованиям военного стандарта MIL81705. Размеры по заказу; минимальная партия 6000шт </t>
  </si>
  <si>
    <t>SD-MIL 150x200</t>
  </si>
  <si>
    <t xml:space="preserve">Нагревательный элемент к паяльнику ERSA-80 </t>
  </si>
  <si>
    <t xml:space="preserve">Нагревательный элемент к паяльнику ERSA-150 </t>
  </si>
  <si>
    <t xml:space="preserve">Нагревательный элемент к паяльнику ERSA-300 </t>
  </si>
  <si>
    <t xml:space="preserve">Нагревательный элемент к паяльнику ERSA-550 </t>
  </si>
  <si>
    <t>Independent-60</t>
  </si>
  <si>
    <t>Gas Sprint III</t>
  </si>
  <si>
    <t xml:space="preserve">Усилитель НЧ: 1Гц-200кГц, коэф.усиления -30дБ-100дБ, вых.напряжение 10В ср.кв., чувствит. 4мкВ, вход.сопрот. 1МОм, вых.сопрот. 50Ом, КОП </t>
  </si>
  <si>
    <t>20Гц-200кГц, измерение частоты и напряжения</t>
  </si>
  <si>
    <t>CК6-13</t>
  </si>
  <si>
    <t>С6-14</t>
  </si>
  <si>
    <t>Заправка для газовых паяльников, баллон 65мл</t>
  </si>
  <si>
    <t>VAC 6500</t>
  </si>
  <si>
    <t>датчик для измерения температуры поверхностей, макс. температура 250°С, время отклика 3 сек., подпружиненная рабочая площадка для плавной регулировки степени контакта с измеряемой поверхностью</t>
  </si>
  <si>
    <t>HP-502A-M13</t>
  </si>
  <si>
    <t>HP-603C-T13</t>
  </si>
  <si>
    <t>HP-604C-M13</t>
  </si>
  <si>
    <t>1826 NA</t>
  </si>
  <si>
    <t>ST-850</t>
  </si>
  <si>
    <t>855 PR</t>
  </si>
  <si>
    <t>ST-860</t>
  </si>
  <si>
    <t>Щ41160</t>
  </si>
  <si>
    <t>Измерительтока короткого замыкания цифровой</t>
  </si>
  <si>
    <t>U пост.0,1мВ - 600 В,U пер.0,1мВ-600 В, I пост.0,1 мкА-10 А, I пер.0,1 мкА-10 А, сопр. 0,1 Ом-32 МОм,режим удержания показаний и прозвонки, дополнительная линейная шкала</t>
  </si>
  <si>
    <t>APPA 69</t>
  </si>
  <si>
    <t>APPA 91</t>
  </si>
  <si>
    <t>U пост.0,1мВ - 1000 В,U пер.0,1мВ-750 В, I пост\пер .0,1 мкА-20 А, сопр. 0,1 Ом-20 МОм, влагозащитное исполнение</t>
  </si>
  <si>
    <t>APPA 93N</t>
  </si>
  <si>
    <t xml:space="preserve">U пост.0,1мВ - 600 В,U пер.0,1мВ-600 В, I пост\пер.0,1 мкА-20 А, сопр. 0,1 Ом-20 МОм,измерение частоты 20 Гц-200 кГц, измерение емкости 1пФ-200 мкФ </t>
  </si>
  <si>
    <t>APPA 95</t>
  </si>
  <si>
    <t>П3-20</t>
  </si>
  <si>
    <t>PF-P</t>
  </si>
  <si>
    <t>Rework 80 SET паяльно-ремонтная</t>
  </si>
  <si>
    <t>мультиметр 100 мкВ-1000 В, ~100 мкВ-700 В, 0.1 Ом-200 Мом, 1 мкА-10А, 2 нФ-20мкФ, С+ -измерение температуры</t>
  </si>
  <si>
    <t>GDM-354A</t>
  </si>
  <si>
    <t>ИЗМЕРИТЕЛЬНОЕ  ОБОРУДОВАНИЕ фирмы  SEW</t>
  </si>
  <si>
    <t>КОМПЛЕКСЫ TDA 5 для измерения параметров каналов ТЧ</t>
  </si>
  <si>
    <t>Прогр.обеспечение для ИР-10м : Windows 95/98, NT 4.0</t>
  </si>
  <si>
    <t>ИКП-3м</t>
  </si>
  <si>
    <t>Генератор звуковой частоты и усилитель: отыскание определенных ТЛФ пар в соединителях и проводов в кроссах, обнаружение мест КЗ и обрыва линии, автоном.питание, рабочая температура -20°С  -40°С</t>
  </si>
  <si>
    <t>ИЗМЕРИТЕЛИ ТЕМПЕРАТУРЫ фирмы "RAYTEK"</t>
  </si>
  <si>
    <t>МТ4</t>
  </si>
  <si>
    <t>SVR-SR 2</t>
  </si>
  <si>
    <t>Антистат. отвертка, 110мм, 10г, c керамической рабочей частью, шестигранник 2,45мм</t>
  </si>
  <si>
    <t>1-864</t>
  </si>
  <si>
    <t>Антистат. отвертка, 110мм, 10г, c керамической рабочей частью, крестовидная, типоразмер "000" 2,5мм</t>
  </si>
  <si>
    <t>1-865</t>
  </si>
  <si>
    <t>Антистатическое двухслойное резиновое покрытие для столов и полок: цвет голубой/бежевый/серый, толщина 2мм, долговечное, негорючее, термостойкое до 440'C, без газовыделяющих ПВХ и галогенов. Верхний слой рассеивающий; нижний слой проводящий на землю (врем</t>
  </si>
  <si>
    <t>МТ 185</t>
  </si>
  <si>
    <t>МТ 186 (е)</t>
  </si>
  <si>
    <t>MT 1000</t>
  </si>
  <si>
    <t>832С8</t>
  </si>
  <si>
    <t>Насадка для выпаивания DIP8 (к PowerTool, BasicTool, MultiPro, MultiSprint)</t>
  </si>
  <si>
    <t>832С14</t>
  </si>
  <si>
    <t>Автономный вакуумный термоотсос 50Вт  со встроенным компрессором; аналоговая регулировка температуры; наконечник серии 662</t>
  </si>
  <si>
    <t>SET-80</t>
  </si>
  <si>
    <t>Долговечное, клин 5мм, толщина 1мм (к TechTool)</t>
  </si>
  <si>
    <t>612DD</t>
  </si>
  <si>
    <t>Долговечное, конус/скос 1мм (к TechTool)</t>
  </si>
  <si>
    <t>612FD</t>
  </si>
  <si>
    <t>Клещи электроизмерительные, перем.10мА-300А,пост. 10мА-300А, Uперем. и пост. 1мВ-600В, 0,1 Ом-40 Мом, прозвонка, удержание показаний, выбор максимальных значений,обхват 25 мм</t>
  </si>
  <si>
    <t>APPA 30R</t>
  </si>
  <si>
    <t>период 50 мкс- 200 мс, длительность 0.1-1000 мкс,амплитуда 0.1-60 В, плавная регулир. Пределов</t>
  </si>
  <si>
    <t>Г5-75</t>
  </si>
  <si>
    <t>период 0.1 мкс- 99.9 с, длительн. 50 нс-1 с,амплитуда 0.01-9,999 В, точная амплитуда, серии импульсов</t>
  </si>
  <si>
    <t>Г5-88</t>
  </si>
  <si>
    <t>период 1 мкс- 999 мс,длительность 0.1 мкс- 999мкс, амплитуда 1мВ-100В,</t>
  </si>
  <si>
    <t>Г5-89</t>
  </si>
  <si>
    <t>Г6-35</t>
  </si>
  <si>
    <t>датчик для измер.температур сыпучих веществ, диапазон температур -196... +250 гр.С, изогнут на 90гр.</t>
  </si>
  <si>
    <t>0,1-1000МГц (до 10ГГц со сменным блоком Я4С-103), АМ,ЧМ,ФМ, микропроц. управление, КОП</t>
  </si>
  <si>
    <t>Долговечное, конус/скос 3мм (к TechTool)</t>
  </si>
  <si>
    <t>612WD</t>
  </si>
  <si>
    <t>Долговечное, конус/скос 4мм (к TechTool)</t>
  </si>
  <si>
    <t>612ID</t>
  </si>
  <si>
    <t>Долговечное,  цилиндр/скос 3,6мм (к TC-65)</t>
  </si>
  <si>
    <t>162LN</t>
  </si>
  <si>
    <t>10 В 100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</si>
  <si>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PSH-2018</t>
  </si>
  <si>
    <t>20 В 18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</si>
  <si>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PSH-2035</t>
  </si>
  <si>
    <t>20 В 35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</si>
  <si>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PSH-2050</t>
  </si>
  <si>
    <t>20 В 50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</si>
  <si>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PSH-3610</t>
  </si>
  <si>
    <t>36 В 10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</si>
  <si>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PSH-3620</t>
  </si>
  <si>
    <t>VAC32</t>
  </si>
  <si>
    <t xml:space="preserve">К механическому антистатич. отсосу VAC-3,  диаметр отверстия 2,8мм </t>
  </si>
  <si>
    <t>802AR</t>
  </si>
  <si>
    <t>Круглое,  диаметр 2,5мм  (к Rework и HS8000P/G/SET)</t>
  </si>
  <si>
    <t>802BR</t>
  </si>
  <si>
    <t>0,3Гц-3 МГц, синус, треугольник, прямоугольник , цифровая индикация частоты, 10В на 50 Ом, уровни ТТЛ и КМОП, частотомер до 150МГц</t>
  </si>
  <si>
    <t>GFG-8217А</t>
  </si>
  <si>
    <t>0,3Гц-3 МГц, синус, треугольник, прямоугольник , свипирование по частоте, цифровая индикация частоты, 10В на 50 Ом, уровни ТТЛ и КМОП, частотомер до 150МГц</t>
  </si>
  <si>
    <t>GFG-8219А</t>
  </si>
  <si>
    <t>SM 300x400</t>
  </si>
  <si>
    <t>Прецизионный антимагнитный кислотоустойчивый антибликовый нержавеющий пинцет для SMD, прямой, удлинненный (135мм), суперострый, усиленный захват</t>
  </si>
  <si>
    <t>Зеркало диам. 23мм; регулируемый угол наклона; телескопическая ручка до 460мм</t>
  </si>
  <si>
    <t>Измеритель плотности потока энергии э/м поля в диапазоне 0,3-39,65ГГц, выход на регистрирующее устройство. Предназначен для контроля биологически опасных уровней СВЧ.</t>
  </si>
  <si>
    <t>APPA 15</t>
  </si>
  <si>
    <t>APPA 32</t>
  </si>
  <si>
    <t>ИЗМЕРИТЕЛИ ТЕМПЕРАТУРЫ И ВЛАЖНОСТИ</t>
  </si>
  <si>
    <t xml:space="preserve">U пост.0,1мВ - 1000 В,U пер.1мВ-750 В, I пост\пер.1 мкА- 10 А, сопр. 0,1 Ом-40 МОм, измерение частоты 1Гц-1МГц, емкости 1пФ-40 мкФ, мин\макс показания, память\вызов и удержание показаний, True-RMS </t>
  </si>
  <si>
    <t>APPA 105N</t>
  </si>
  <si>
    <t>APPA 106</t>
  </si>
  <si>
    <t>60 В 6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</si>
  <si>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PSH-6012</t>
  </si>
  <si>
    <t>60 В 12 А,  цифровое управление режимами работы, цифровая индикация тока и напряжения, защита от перенапряжения,  перегрева и превышения установленного значения тока, RS-232 интерофейс (опция)</t>
  </si>
  <si>
    <t>PSH-6018</t>
  </si>
  <si>
    <t>ОЦЗС-01</t>
  </si>
  <si>
    <t>ЛА-ОЦЗ</t>
  </si>
  <si>
    <t>Характеристики аналогичны ОЦЗС-01, внешнее исполнение, обмен данными с ПЭВМ через LPT порт.</t>
  </si>
  <si>
    <t>ГПФ-01</t>
  </si>
  <si>
    <t>ГПФ-03</t>
  </si>
  <si>
    <t>ГПФ-04</t>
  </si>
  <si>
    <t>Характеристики аналогичны ГПФ-03, внешнее исполнение, обмен данными с ПЭВМ через интерфейс USB, COM, LPT.</t>
  </si>
  <si>
    <t>СА-02</t>
  </si>
  <si>
    <t>Двухдиапазонный 15 В 2А, или 30 В 1 А, цифровая индикция тока и напряжения, дискретная установка параметров (10 мВ, 1мА), RS-232 интерофейс (опция)</t>
  </si>
  <si>
    <t>LPS-302</t>
  </si>
  <si>
    <t>интерфейс RS-232 для серии источников питания LPS, устанавливается при производстве</t>
  </si>
  <si>
    <t>Программируемые  линейные  источники  питания с вынесенной цепью обратоной связи (70 Вт)</t>
  </si>
  <si>
    <t>PPS-1001</t>
  </si>
  <si>
    <t>8 В, 10 А, цифровая индикция тока и напряжения, дискретная установка параметров (2 мВ, 4 мА), внешнее управление напряжением и током, GPIB.</t>
  </si>
  <si>
    <t>PPS-1002</t>
  </si>
  <si>
    <t>18 В, 4 А, цифровая индикция тока и напряжения, дискретная установка параметров (5 мВ, 2 мА), внешнее управление напряжением и током, GPIB.</t>
  </si>
  <si>
    <t>PPS-1003</t>
  </si>
  <si>
    <t>30 В, 2,5 А, цифровая индикция тока и напряжения, дискретная установка параметров (10 мВ,1 мА), внешнее управление напряжением и током, GPIB.</t>
  </si>
  <si>
    <t>PPS-1004</t>
  </si>
  <si>
    <t>35 В, 2 А, цифровая индикция тока и напряжения, дискретная установка параметров (10 мВ, 0,6 мА), внешнее управление напряжением и током, GPIB.</t>
  </si>
  <si>
    <t>PPS-1005</t>
  </si>
  <si>
    <t>60 В,1 А, цифровая индикция тока и напряжения, дискретная установка параметров (20 мВ, 0,4 мА), внешнее управление напряжением и током, GPIB.</t>
  </si>
  <si>
    <t>PPS-1007</t>
  </si>
  <si>
    <t>250 В, 0,2 А, цифровая индикция тока и напряжения, дискретная установка параметров (80 мВ, 0,1 мА), внешнее управление напряжением и током, GPIB.</t>
  </si>
  <si>
    <t>Программируемые двухдиапазонные линейные  источники  питания с вынесенной цепью обратоной связи (100 Вт)</t>
  </si>
  <si>
    <t>PPS-1021</t>
  </si>
  <si>
    <t>100кГц-110МГц, выход -19дБ - +99дБ на 50Ом, внутр./внеш. АМ/ЧМ, стерео-выход ЧМ-сигнала, цифр.индикация, микропроцессор. управление, ДУ.</t>
  </si>
  <si>
    <t>ГЕНЕРАТОРЫ сигналов специальной формы фирмы "GOOD WILL"</t>
  </si>
  <si>
    <t>GFG-8210</t>
  </si>
  <si>
    <t>Линза диаметром 125мм с круговой подстветкой на кронштейне с креплением к столу; диаметр рефлектора - 22 см; 3 диоптрии; увеличение 175% на расстоянии 25см; круговая лампа белого свечения 9-109 (отдельно)</t>
  </si>
  <si>
    <t>Кольцевая лампа белого свечения 22Вт (к линзе 9-191)</t>
  </si>
  <si>
    <t>Линза 150x60мм с подсветкой на кронштейне с креплением к столу; габариты рефлектора 22x16см; 3 диоптрии; увеличение 175% на расстоянии 20см; лампа 9-179 (отдельно)</t>
  </si>
  <si>
    <t xml:space="preserve">Протяженный осветитель на кронштейне с креплением к столу; габариты рефлектора 48x10см; две лампы 9-139 (отдельно) </t>
  </si>
  <si>
    <t>0,1Гц-10 МГц, синус, треугольник, прямоугольник , свипирование по частоте, цифровая индикация частоты, 10В на 50 Ом, уровни ТТЛ и КМОП, частотомер до 150МГц</t>
  </si>
  <si>
    <t>GFG-8215А</t>
  </si>
  <si>
    <t>0,3Гц-3 МГц, синус, треугольник, прямоугольник , выход 10 В на 50 Ом, уровни ТТЛ и КМОП</t>
  </si>
  <si>
    <t>GFG-8216А</t>
  </si>
  <si>
    <t>Насадки угловые (пара) к термопинцету, 17,5x17,5мм (PLCC44)</t>
  </si>
  <si>
    <t>422QD4</t>
  </si>
  <si>
    <t>Насадки угловые (пара) к термопинцету, 20x20мм (PLCC52)</t>
  </si>
  <si>
    <t>422QD2</t>
  </si>
  <si>
    <t>Долговечное, цилиндр/скос 1,0мм (к ErgoTool, PowerTool, BasicTool, MultiPro, MultiSprint)</t>
  </si>
  <si>
    <t>832FD</t>
  </si>
  <si>
    <t>Workbox-40</t>
  </si>
  <si>
    <t>Workbox-25</t>
  </si>
  <si>
    <t>722EN1529</t>
  </si>
  <si>
    <t>722EN1548</t>
  </si>
  <si>
    <t>722EN2332</t>
  </si>
  <si>
    <t>722EN2348</t>
  </si>
  <si>
    <t>Антистатический (conduplast) скоросшиватель: формат A4, толщина 45 мм, металлическая защелка с 4 кольцами под перфорированные отверстия пакетов</t>
  </si>
  <si>
    <t>212CD</t>
  </si>
  <si>
    <t>Долговечное,  клин 1мм (к MicroTool)</t>
  </si>
  <si>
    <t>212ED</t>
  </si>
  <si>
    <t xml:space="preserve">Антистатическая, для инфракрасной локальной пайки и выпаивания в зоне до 55x55мм (в том числе для работы с BGA) </t>
  </si>
  <si>
    <t>IR 500A</t>
  </si>
  <si>
    <t>10MM0250HFAG</t>
  </si>
  <si>
    <t>05MM0250HFAG</t>
  </si>
  <si>
    <t>10MM0250BF</t>
  </si>
  <si>
    <t>Делитель в комплекте к осциллографу 100 МГц,1:10-17 пФ, 10 МОм; 1:1-6 МГц60 пФ, 1 МОм</t>
  </si>
  <si>
    <t>HP-9150</t>
  </si>
  <si>
    <t>Делитель в комплекте к осциллографу 150 МГц,1:10-17 пФ, 10 МОм; 1:1-6 МГц60 пФ, 1 МОм</t>
  </si>
  <si>
    <t>HP-9250</t>
  </si>
  <si>
    <t>Делитель в комплекте к осциллографу 250 МГц,1:10-17 пФ, 10 МОм; 1:1-6 МГц60 пФ, 1 МОм</t>
  </si>
  <si>
    <t>HP-9251</t>
  </si>
  <si>
    <t xml:space="preserve">Делитель в комплекте к осциллографу 250 МГц,1:10-17 пФ, 10 МОм; </t>
  </si>
  <si>
    <t>HP-9258</t>
  </si>
  <si>
    <t xml:space="preserve">Делитель в комплекте к осциллографу 250 МГц,1:100-5,5 пФ, 100 МОм; </t>
  </si>
  <si>
    <t>GCP-210L</t>
  </si>
  <si>
    <t>Делительк GOS-620/620FG/622G1:10 60 МГц,1:1-6 МГц 10МОм/20пФ, 1 МОм/180 пФ</t>
  </si>
  <si>
    <t>GLF-190</t>
  </si>
  <si>
    <t>Делитель к GOS-626G/652GFG/653G/658G 1:10 60 МГц,1:1-6 МГц 10МОм/20пФ, 1 МОм/180 пФ</t>
  </si>
  <si>
    <t>LF-210E</t>
  </si>
  <si>
    <t xml:space="preserve">ДЕЛИТЕЛИ К ОСЦИЛЛОГРАФАМ </t>
  </si>
  <si>
    <t>10Гц - 10МГц с погрешностью 0,01%, АМ, ЧМ, выход 100мкВ на 50 Ом</t>
  </si>
  <si>
    <t>17,44 ГГц - 25,95 ГГц, внутренний/внешний АМ, ДУ (частота, мощность, модуляция) выходная мощность до 5 мВт.</t>
  </si>
  <si>
    <t xml:space="preserve">ИЗМЕРИТЕЛЬНОЕ ТЕЛЕКОММУНИКАЦИОННОЕ  ОБОРУДОВАНИЕ </t>
  </si>
  <si>
    <t>ИЗМЕРИТЕЛЬНОЕ ТЕЛЕКОММУНИКАЦИОННОЕ ОБОРУДОВАНИЕ</t>
  </si>
  <si>
    <t>ИЗМЕРИТЕЛЬНОЕ ТЕЛЕКОММУНИКАЦИОННОЕ ОБОРУДОВАНИЕ фирмы "МОТЕСН"</t>
  </si>
  <si>
    <t>ИЗМЕРИТЕЛЬНОЕ ТЕЛЕКОММУНИКАЦИОННОЕ ОБОРУДОВАНИЕ фирмы "SEW"</t>
  </si>
  <si>
    <t>2 канала по 50 МГц, 7 видов маркерных измерений, две развертки, вес 8,2 кг</t>
  </si>
  <si>
    <t>GOS-653G</t>
  </si>
  <si>
    <t>2 канала по 50 МГц, две развертки, вес 8,2 кг</t>
  </si>
  <si>
    <t>9-191</t>
  </si>
  <si>
    <t>9-109</t>
  </si>
  <si>
    <t>9-172</t>
  </si>
  <si>
    <t>9-179</t>
  </si>
  <si>
    <t>Кл. 0.04%, 1мкВ-1000В (до 30кВ с ДНВ), ~1мВ-700В в полосе 20Гц-100кГц (до 1ГГц с ВЧ-пробником), 10мкА-2А (до 10А с шунтом), ~10мА-2А (до 10А с шунтом) в полосе 40Гц-5кГц, 1мОм-2ГОм, частота 20Гц-1МГц, период 100мкс-50мс, индикация 5 1/2 разряда, математич. обработка результатов, КОП</t>
  </si>
  <si>
    <t>Тестирование, настройка и поиск неисправностей в коммутируемых и выделенных каналах связи. Измерение затухания, шума, уровня сигнала (True RMS, -60 дБм - 10 дБм), тока удержания. В режиме мультиметра измерение =/~ U, =I, R. Частотомер (20 кГц). Генратор тонального вызова (опция). Противоударное исполнение</t>
  </si>
  <si>
    <t>Тестирование, настройка и поиск неисправностей в аналоговых и цифровых (ISDN, ADSL, HDSL, DDS) каналах связи. Измерение затухания, шума, уровня сигнала. В режиме мультиметра измерение =U, =I, R. Частотомер (300кГц). Противоударное исполнение.</t>
  </si>
  <si>
    <t>Измеритель параметров эл. цепей: сопротивление фаза-земля 0.03-2000 Ом, напряжение фаза-нейтраль 50-280 В/50 Гц, ток КЗ фаза-нейтраль до 8 кА, сопротивление шины земля 0.01-2000 Ом, рабочее напряжение 230 В, цифровая индикация, батарейное питание, автовыключение, масса 0.97 кг</t>
  </si>
  <si>
    <t>Измеритель параметров эл. цепей: сопротивление фаза-земля 0.03-2000 Ом, напряжение фаза-нейтраль 50-280 В/50 Гц (без нагрузки и при токе нагрузки до 16 А), ток КЗ фаза-нейтраль до 8 кА, рабочее напряжение 230 В, цифровая индикация, батарейное питание, автовыключение, масса 0.97 кг</t>
  </si>
  <si>
    <t>То же, пакет размера 100x150мм (штучно)</t>
  </si>
  <si>
    <t>SA 300x400</t>
  </si>
  <si>
    <t>SA 350x450</t>
  </si>
  <si>
    <t>То же, пакет размера 350x450мм (штучно)</t>
  </si>
  <si>
    <t>SA 400x450</t>
  </si>
  <si>
    <t>То же, пакет размера 400x450мм (штучно)</t>
  </si>
  <si>
    <t>Пакеты DRYPACK для герметичной упаковки: блестящие, толщиной 0,1мм; высший уровень защиты от статического электричества (эффект "клетки Фарадея": слой алюминия напылен между слоями полиэстера); предельно быстрое стекание заряда от 5КВ до нуля - не более 0</t>
  </si>
  <si>
    <t>Ориентировочная цена пакета 150x200мм (Euro 1) в партии 6000шт</t>
  </si>
  <si>
    <t>Ориентировочная цена пакета 200x300мм (Euro 2) в партии 6000шт</t>
  </si>
  <si>
    <t xml:space="preserve">  </t>
  </si>
  <si>
    <t>То же, ориентировочная цена пакета 150x200мм (Euro 1) в партии 6000 шт</t>
  </si>
  <si>
    <t>То же, ориентировочная цена пакета 200x300мм (Euro 2) в партии 6000 шт</t>
  </si>
  <si>
    <t>SA-A4/4F</t>
  </si>
  <si>
    <t>Антистатический прозрачно-розоватый (серия SA) конверт для документов: формат A4, верхняя сторона открытая; перфорация для подшивки; 100 шт</t>
  </si>
  <si>
    <t>AT-A4/4F</t>
  </si>
  <si>
    <t>2 канала по 5 МГц, КОП, цифровая память и маркерные измерения сигнала</t>
  </si>
  <si>
    <t>100кГц-110МГц, выход -19дБ - +99дБ на 50Ом, внутр./внеш. АМ/ЧМ, цифр.индикация, микропроцессорное управление, ДУ.</t>
  </si>
  <si>
    <t>период 20нс-999мс,длительность 10 нс-499 мс,,амплитуда 20мВ-40В, процессор</t>
  </si>
  <si>
    <t>АНТИСТАТИЧЕСКОЕ ОБОРУДОВАНИЕ</t>
  </si>
  <si>
    <t>Долговечное, термосбалансированное, клин 1,6мм (к ErgoTool, PowerTool, BasicTool, MultiPro, MultiSprint)</t>
  </si>
  <si>
    <t>842CD</t>
  </si>
  <si>
    <t>SMD стереомикроскоп на штативе; наблюдение объектов под любым углом; при кратности 12x площадь обзора 20..35мм с расстояния 135..185мм; при кратности 9x площадь обзора 90..135мм с расстояния 420..750мм; может использоваться и как широкоугольный бинокль 7x</t>
  </si>
  <si>
    <t>Uпост.0,1мВ-1000В, Uпер.0,1мВ-750В (40Гц-500Гц), Iпост./пер.0,1мкА-10А (40Гц-500Гц), сопр.0,1Ом-40МОм, измерение частоты 1Гц-40МГц, емкости 1пФ-40мФ, прозвон, испытание p-n, базовая погрешность 0,5%, удержание показаний, 4разряда, (4000), линейная шкала, питание 1,5Вх2.Измерение среднеквадр. значения сигнала произвольной формы. True RMS.</t>
  </si>
  <si>
    <t>Антистатический ручной вакуумный манипулятор "вампир" механического типа для установки микросхем и SMD компонентов; изогнутая (45 град.) вакуумная игла и антистатические силиконовые присоски трех диаметров (4мм, 6мм, 9мм); любрикант</t>
  </si>
  <si>
    <t>UV1100</t>
  </si>
  <si>
    <t>DTM 100</t>
  </si>
  <si>
    <t xml:space="preserve">Измеритель температуры с цифровой индикацией, -50..+1150'C </t>
  </si>
  <si>
    <t>IR4500-06</t>
  </si>
  <si>
    <t>3ZT00164</t>
  </si>
  <si>
    <t>PF-М-2</t>
  </si>
  <si>
    <t>1 мкВ- 1000 В, ~1 мкВ- 700 В10 мкА- 2 А, 1мОм- 2 ГОм, измерение частоты20Гц-100 кГц, 9 встроенных программ</t>
  </si>
  <si>
    <t>В7-65\1 (В7-65\4)</t>
  </si>
  <si>
    <t>30В 10А, уменьшена масса и габариты, одновременная индикация тока и напряжения</t>
  </si>
  <si>
    <t xml:space="preserve">50В 6А, уменьшена масса и габариты, одновременная индикация тока и напряжения </t>
  </si>
  <si>
    <t>Насадки угловые (пара) к термопинцету, 15x15мм</t>
  </si>
  <si>
    <t>422QD3</t>
  </si>
  <si>
    <t>Набор паяльных жал серии 212 (см. раздел "Паяльные жала и наборы") и насадок серии 422 (ED, FD1, FD2, QD1, QD2, QD3, QD4, MD) на металл. подставке</t>
  </si>
  <si>
    <t>Измеритель параметров каналов (20Гц-50кГц), цифровой мультиметр, телефонная гарнитура. Измерения на 2/4 проводных выделенных и 2-проводных коммутируемых линиях на КТСОП и DDS, ISDN сетях: частота, уровень (дБм),отношение пик/среднее значение,  шум (True RMS), импульсные помехи, дрожание ампитуды и фазы, скачки фазы, всплеск и замирание сигнала. Запись до 5 профилей. SMT технология.</t>
  </si>
  <si>
    <t>ВИРТУАЛЬНЫЕ ПРИБОРЫ</t>
  </si>
  <si>
    <t>защитный чехол для автомобильного тестера АРРА-25, мультиметров АРРА 90-й серии</t>
  </si>
  <si>
    <t>Сталкер-2</t>
  </si>
  <si>
    <t>КАП</t>
  </si>
  <si>
    <t>Измеритель активной и реактивной  мощностей, 4 1\2 разряда прогрешность измерения 0,1%, програмируемая шкала для исп. трансформаторов тока и напряжения, индикация напряжения мощности</t>
  </si>
  <si>
    <t>В7-37</t>
  </si>
  <si>
    <t>ИЗМЕРИТЕЛИ ГРУППОВОГО ВРЕМЕНИ ЗАПАЗДЫВАНИЯ</t>
  </si>
  <si>
    <t>Ф4-15</t>
  </si>
  <si>
    <t>Центральная частота 45-95МГц (±0,4МГц), полоса качания ±(0,5-25)МГц</t>
  </si>
  <si>
    <t>11ЛО1И</t>
  </si>
  <si>
    <t>датчик для измерения темпратуры поверхностей, диапазон температур -50... +400 гр.С, изгиб 90 град.</t>
  </si>
  <si>
    <t>То же, пакет размера "Euro 2" 200x300мм (штучно)</t>
  </si>
  <si>
    <t>Цифровой мультиметр-осциллограф, измерение постоянного и переменноо напряжения до 500 В, ток до 10 А,сопротивление до 20 Мом, полоса пропускания осциллографа 2 МГц, дискретизация 20 М выборок/с, память на 30 осциллограмм, RS-232</t>
  </si>
  <si>
    <t>Антистатический пласт. контейнер для SMD-компонентов, стыкуемый, с подпружиненной крышкой, внутренние габариты 16x12x15мм</t>
  </si>
  <si>
    <t>9-322</t>
  </si>
  <si>
    <t xml:space="preserve">комплект рекомендуемый для исользования с APPA-17, состав: по одному TC-10 (черный), SP-17R, LP-17R, ATL-3 (черный) </t>
  </si>
  <si>
    <t>SP-17R</t>
  </si>
  <si>
    <t>щуп для АРРА-17 1000 В 10 А</t>
  </si>
  <si>
    <t>LP-17R</t>
  </si>
  <si>
    <t>65 мм щуп для АРРА-17 1000 В 10 А</t>
  </si>
  <si>
    <t>ATL-1</t>
  </si>
  <si>
    <t>два 4мм прочных провода "банан-щуп" длинной 1,2 м 1000 В 10 А</t>
  </si>
  <si>
    <t>ATL-2</t>
  </si>
  <si>
    <t>два 4мм сверхпрочных провода "банан-щуп" длинной 1,2 м 1000 В 10 А</t>
  </si>
  <si>
    <t>ATL-3</t>
  </si>
  <si>
    <t xml:space="preserve">два 4мм стандартных провода "банан-щуп" длинной 1,2 м 1000 В 10 А для АРРА 30\60\90\100\200 </t>
  </si>
  <si>
    <t>AC-90/100</t>
  </si>
  <si>
    <t>мягкая сумка для АРРА90\100 серии</t>
  </si>
  <si>
    <t>AC-300</t>
  </si>
  <si>
    <t>сумка для АРРА 300- серии</t>
  </si>
  <si>
    <t>AC-17</t>
  </si>
  <si>
    <t>AC-10S</t>
  </si>
  <si>
    <t>сумка для APPA-10 серии</t>
  </si>
  <si>
    <t>HC-32</t>
  </si>
  <si>
    <t>чехол для GDM-354A, GDM-393A, GDM-450A</t>
  </si>
  <si>
    <t>Цифровой: 2 канала по 100 МГц, память 125К, маркерные и автоматические измерения параметров сигнала, блок выделения ТВ-строк, RS-232, выходы на принтер и дисплей, GPIB (опция), вес 7 кг</t>
  </si>
  <si>
    <t>10МГц-40ГГц, три блока</t>
  </si>
  <si>
    <t>Профильные щипцы-круглогубцы для замены паяльных жал и насадок серий 212, 832, 842, 422</t>
  </si>
  <si>
    <t>832XD01</t>
  </si>
  <si>
    <t xml:space="preserve">Насадка-тигель, диаметр 7мм, глубина 10мм (на паяльники PowerTool, BasicTool 80Вт) </t>
  </si>
  <si>
    <t>832XD03</t>
  </si>
  <si>
    <t>832XD02</t>
  </si>
  <si>
    <t>T10</t>
  </si>
  <si>
    <t>Клещи электроизмерительные, I перем. 0,1-1000 А, U перем. 0,1-600 В, U пос. 0,1-1000 В, сопротивление 1Ом-40КОм, прозвонка, удержание показаний</t>
  </si>
  <si>
    <t>APPA 39AR</t>
  </si>
  <si>
    <t>Клещи электроизмерительные, I перем. 0,1-1200 А, U перем. 0,1-600 В, U пос. 0,1-1000 В, сопротивление 1Ом-40КОм, прозвонка, удержание показаний, True-RMS</t>
  </si>
  <si>
    <t>APPA 39MR</t>
  </si>
  <si>
    <t>Микропаяльник MiniTip, 6Вт, 12В (к MS250S)</t>
  </si>
  <si>
    <t>Антистатический термопинцет Pincette40, 24В  (к SMT Unit60A, Dig2000A, MicroCon 60A, IR500A)</t>
  </si>
  <si>
    <t xml:space="preserve">Антистатический термопинцет TC40, 24В (к Rework80) </t>
  </si>
  <si>
    <t xml:space="preserve">Нагревательный элемент к паяльнику MultiTip 25Вт 12В </t>
  </si>
  <si>
    <t>Миниатюрный, 10-60Вт, в пластм. корпусе и футляре; вес 45г; жала G152KN и G152CN; макс. температура 400'C; разогрев 40сек; работа 90мин на заправке 12,7мл</t>
  </si>
  <si>
    <t>Ч3-64\1</t>
  </si>
  <si>
    <t>Долговечное, с углублением 6,0мм, (к PowerTool, BasicTool-80, MultiSprint)</t>
  </si>
  <si>
    <t>832LW</t>
  </si>
  <si>
    <t>Долговечное, термосбалансированное, клин 2,2мм, удлиненное (к ErgoTool, PowerTool, BasicTool, MultiPro, MultiSprint)</t>
  </si>
  <si>
    <t>842ED</t>
  </si>
  <si>
    <t>Долговечное, термосбалансированное, клин 3,2мм (к ErgoTool, PowerTool, BasicTool, MultiPro, MultiSprint)</t>
  </si>
  <si>
    <t>842ID</t>
  </si>
  <si>
    <t>Долговечное, клин 2,5мм, толщина 1,0мм, изогнутое (к ErgoTool, PowerTool, BasicTool, MultiSprint)</t>
  </si>
  <si>
    <t>832RD</t>
  </si>
  <si>
    <t>TC-10</t>
  </si>
  <si>
    <t>два зажима- типа крокодил 1000В 10А</t>
  </si>
  <si>
    <t>TL-10S</t>
  </si>
  <si>
    <t>два 4мм провода "банан-банан" длинной 1,5 м 1000 В 10 А</t>
  </si>
  <si>
    <t>TL-70</t>
  </si>
  <si>
    <t>Пробник для измерения переменного напряжения 50кГц- 1ГГц, расширение возможности измерения переменного напряжения всеми универсальными вольтметрами и мультиметрами</t>
  </si>
  <si>
    <t>ДНВ</t>
  </si>
  <si>
    <t>Клещи электроизмерительные, I перем. 0-600 А, U пер. 0,1-600 В, сопротивление 1Ом - 2 Ком, прозвонка, удержание показаний</t>
  </si>
  <si>
    <t>APPA 33R</t>
  </si>
  <si>
    <t>М2051</t>
  </si>
  <si>
    <t>вольтамперметр постоянного тока: 5мкА-30А, 100мкВ-600В, погрешность на всех пределах 0.5%</t>
  </si>
  <si>
    <t>В7-53</t>
  </si>
  <si>
    <t>Б5-69</t>
  </si>
  <si>
    <t>30В 2А, встроенный вольтметр постоянного тока (до 100В), цифровая индикация</t>
  </si>
  <si>
    <t>Ч3-79</t>
  </si>
  <si>
    <t>10 Гц-1 ГГц, ЖК индикатор, масса 2 кг.</t>
  </si>
  <si>
    <t>10Гц-18ГГц, ЖК индикатор, КОП, самодиагностика, масса 7 кг</t>
  </si>
  <si>
    <t>Клещи электроизмерительные, I перем. 0,1-1000 А, U перем. 0,1-600 В, сопротивление 1Ом-40 КОм, прозвонка, удержание показаний</t>
  </si>
  <si>
    <t>APPA 39</t>
  </si>
  <si>
    <t>Долговечное,  плоское (3,6мм), широкое (10,5мм) - для очистки контактных площадок от припоя с помощью впитывающей медной оплетки - ленты WICK (к TechTool)</t>
  </si>
  <si>
    <t>212SD</t>
  </si>
  <si>
    <t>Долговечное,  игла 0,2мм (к MicroTool)</t>
  </si>
  <si>
    <t>212BD</t>
  </si>
  <si>
    <t>Д3-32А</t>
  </si>
  <si>
    <t>пост. напряжение 10мВ - 1000В, пер. напр. 10мВ - 1000В в полосе 20 Гц-50 МГц, измер. отн. напряжений</t>
  </si>
  <si>
    <t>0.001 Гц-100 кГц, цифровая установка и индикация параметров, сдвиг по фазе, три выхода, КОП</t>
  </si>
  <si>
    <t>(30 В 6 А) x 2,доп. выход 5В 3 А, цифровая индикация тока и напряжения, обеспечивает параллельное или последовательное включение сувеличением тока или напряжения</t>
  </si>
  <si>
    <t>GPC-6030D</t>
  </si>
  <si>
    <t>Е7-14</t>
  </si>
  <si>
    <t>Е7-15</t>
  </si>
  <si>
    <t xml:space="preserve">ИЗМЕРИТЕЛИ ПАРАМЕТРОВ ПОЛУПРОВОДНИКОВЫХ ПРИБОРОВ </t>
  </si>
  <si>
    <t>GUT-6000A</t>
  </si>
  <si>
    <t>(30 В 2 А) x 2,доп. выход 5В 3 А, цифровая индикация тока и напряжения, обеспечивает параллельное или последовательное включение сувеличением тока или напряжения</t>
  </si>
  <si>
    <t>GPC-3030D</t>
  </si>
  <si>
    <t>(30 В 3 А) x 2,доп. выход 5В 3 А, цифровая индикация тока и напряжения, обеспечивает параллельное или последовательное включение сувеличением тока или напряжения</t>
  </si>
  <si>
    <t>GPC-3030DQ</t>
  </si>
  <si>
    <t>Вентилятор нижнего охлаждения, конструктивно совместимый с IR500A (IR400A)</t>
  </si>
  <si>
    <t>IR4520-01</t>
  </si>
  <si>
    <t>Силиконовая присоска диаметром 8 мм для вакуумного манипулятора станции IR500A (IR400A)</t>
  </si>
  <si>
    <t>IR4520-02</t>
  </si>
  <si>
    <t>Силиконовая присоска диаметром 5 мм для вакуумного манипулятора станции IR500A (IR400A)</t>
  </si>
  <si>
    <t>Клещи электроизмерительные, I перем. 0,1-350 А, U пер 0,1- 600 В,сопротивление 1Ом-40 КОм, прозвонка, удержание показаний</t>
  </si>
  <si>
    <t>APPA 35R</t>
  </si>
  <si>
    <t>Клещи электроизмерительные, I перем. 0,1-350 А, U пер 0,1- 600 В,сопротивление 1Ом-40 КОм, прозвонка, удержание показаний, измерение эф. средне квадратичных значений (True-RMS)</t>
  </si>
  <si>
    <t>APPA 36</t>
  </si>
  <si>
    <t>ЦЕНА</t>
  </si>
  <si>
    <t>Насадка для выпаивания DIP14 (к PowerTool, BasicTool, MultiPro, MultiSprint)</t>
  </si>
  <si>
    <t>832С16</t>
  </si>
  <si>
    <t>Насадка для выпаивания DIP16 (к PowerTool, BasicTool, MultiPro, MultiSprint)</t>
  </si>
  <si>
    <t>422MD</t>
  </si>
  <si>
    <t>Насадки эллипсовидные (пара) к термопинцету, 2мм (MELF, miniMELF)</t>
  </si>
  <si>
    <t>422SD</t>
  </si>
  <si>
    <t>АНАЛИЗАТОРЫ СПЕКТРА фирмы "GOOD WILL"</t>
  </si>
  <si>
    <t>АНАЛИЗАТОРЫ СПЕКТРА фирмы "PROTEK"</t>
  </si>
  <si>
    <t>Набор паяльных жал серии 212 (BD, CD, ED, KD) и насадок серии 422 (см. раздел "Насадки к термопинцету") на металлической подставке</t>
  </si>
  <si>
    <t>SMD8013</t>
  </si>
  <si>
    <t>Набор паяльных жал серии 212 (BD, CD, ED, MS, WD, SD, FD, GD) и насадок серии 422 (см. раздел "Насадки к термопинцету") на металлической подставке</t>
  </si>
  <si>
    <t>832UD</t>
  </si>
  <si>
    <t>Долговечное, конус 0,4мм, удлиненное (к ErgoTool, PowerTool, BasicTool, MultiPro, MultiSprint)</t>
  </si>
  <si>
    <t>832SD</t>
  </si>
  <si>
    <t>0,1Гц-1,3ГГц, период, отношение частот, интервал времен, число импульсов, измерение входного min/max напряжения, удержание показаний, нестабильность 10(-7), GPIB (опция), 9-разядный ЖКИ, масса 2,1кг.</t>
  </si>
  <si>
    <t xml:space="preserve">Прибор комбинир.: =1мкВ-1кВ, =0,1нА-1А, 10мОм-100МОм,  0,01пФ-100мкФ, 5-разр.цифровая индикация, базовая погрешность 0,05%, питание 220В, масса 9кг. </t>
  </si>
  <si>
    <t xml:space="preserve">Прибор комбинир.: =1мкВ-1кВ, ~100мкВ-300В, 10мОм-100МОм, рабочая область частот 45Гц-20кГц,  5-разр.цифровая индикация, базовая погрешность 0,05%, питание 220В, масса 9кг.  </t>
  </si>
  <si>
    <t>Долговечное, термосбалансированное, изогнутый клин 2,2мм (к ErgoTool, PowerTool, BasicTool, MultiPro, MultiSprint)</t>
  </si>
  <si>
    <t>612SD</t>
  </si>
  <si>
    <t xml:space="preserve">Мультиметр карандашного типа для измерения напряжения пост. 320 мВ-600 В, перем. 3,2В-600В, 0,1 Ом-42 МОм, цифр.шкала, удерж.показаний, max. измер., адаптация к сменн. преобразователю </t>
  </si>
  <si>
    <t>Р4-38</t>
  </si>
  <si>
    <t>Впитывающая медная плетеная лента с пропиткой безотмывочным флюсом на антистатической катушке, используемая для очистки контактных площадок от припоя; ширина 1,5мм 2,2мм или 2,7мм; длина 1,6 м</t>
  </si>
  <si>
    <t>Конвекционно-инфракрасная настольная печь камерного типа с 28 термопрофилями (в том числе программируемыми); размер плат до 330x400мм; высота компонентов до 40мм; вес печи 35кг; питание одофазное 220В 16A; дополнительные возможности подключения термопар и</t>
  </si>
  <si>
    <t>SE-310</t>
  </si>
  <si>
    <t>Программное обеспечение для CENTER-310/311</t>
  </si>
  <si>
    <t>Программное обеспечение для CENTER-300/301/302/303/304</t>
  </si>
  <si>
    <t>P: 0,32 мВт-13,1кВт, коэф-т мощности 0,001-1,000; Uпер. 1мВ-640В; I:0,1 мА-20,5 А; True RMS; F:40-400 Гц; 4-х разрядный; RS-232</t>
  </si>
  <si>
    <t>Антистатический прозрачный бесцветный конверт для документов: формат A4, верхняя сторона открытая; перфорация для подшивки; 100 шт</t>
  </si>
  <si>
    <t>BINDER-A4</t>
  </si>
  <si>
    <t>(30В, 5А) x 2 с автоматическим или ручным послед./парал. соединением, два доп. выхода - (3В-6.5В, 3А) и (8В-15В, 1А), цифровая индикация, формирование двухполярного напряжения, работа на постоянную или динамическую нагрузку.</t>
  </si>
  <si>
    <t>PSH-0660</t>
  </si>
  <si>
    <t>6 В 60 А,  цифровое управление режимами работы, цифровая индикация тока и напряжения, защита от перенапряжения, перегрева и превышения установленного значения тока, RS-232 интерофейс (опция)</t>
  </si>
  <si>
    <t>PSH-06100</t>
  </si>
  <si>
    <t>6 В 100 А,  цифровое управление режимами работы, цифровая индикация тока и напряжения, защита от перенапряжения, перегрева и превышения установленного значения тока, RS-232 интерофейс (опция)</t>
  </si>
  <si>
    <t>PSH-06160</t>
  </si>
  <si>
    <t>AH-90</t>
  </si>
  <si>
    <t xml:space="preserve">Насадка-тигель, 50x7мм, глубина 5мм (на паяльники PowerTool, BasicTool 80Вт) </t>
  </si>
  <si>
    <t>Минитигель 60x30x25мм, 130Вт, температура 340'C, вместимость 185г припоя</t>
  </si>
  <si>
    <t>ЖАЛА паяльные и наборы</t>
  </si>
  <si>
    <t>Полка антистатическая металл. 1500x400x600мм на двух плоских опорах с поперечным ребром жесткости и ламинированным покрытием; серая прочная окраска</t>
  </si>
  <si>
    <t xml:space="preserve">Долговечное, изогнутое, клин 4,8мм (к ERSA-80) </t>
  </si>
  <si>
    <t>Долговечное, микроволна 1,6мм, изогнутое (к MicroTool)</t>
  </si>
  <si>
    <t>212MS</t>
  </si>
  <si>
    <t>С никелевым покрытием, цилиндр/скос 3мм (к TC-65)</t>
  </si>
  <si>
    <t>162VD</t>
  </si>
  <si>
    <t>Долговечное,  клин 5мм (к TC-65)</t>
  </si>
  <si>
    <t>152KD</t>
  </si>
  <si>
    <t xml:space="preserve">Долговечное, клин 5,3мм (к ERSA-150) </t>
  </si>
  <si>
    <t>152JD</t>
  </si>
  <si>
    <t xml:space="preserve">Долговечное, изогнутое, клин 5,3мм (к ERSA-150) </t>
  </si>
  <si>
    <t>082KD</t>
  </si>
  <si>
    <t xml:space="preserve">Долговечное, клин 4,8мм (к ERSA-80) </t>
  </si>
  <si>
    <t>082JD</t>
  </si>
  <si>
    <t>С1-96</t>
  </si>
  <si>
    <t>2 луча по 10 МГц,большой экран</t>
  </si>
  <si>
    <t>С1-99</t>
  </si>
  <si>
    <t>2 канала по 100 МГц, две развертки, большой экран</t>
  </si>
  <si>
    <t>С1-101</t>
  </si>
  <si>
    <t>Базовая погрешность 0,1%, 100 мкВ - 1200В, ~100 мкВ - 1000 В в полосе 40 Гц - 40 кГц, 100 нА - 20А, ~100 нА - 20 А в полосе 40 Гц - 20 кГц, 100 мОм - 20 МОм, испытание p-n переходов, прозвон, СДИ, 4 разряда (1999), автоустановка нуля, масса 2 кг</t>
  </si>
  <si>
    <t>Базовая погрешность 0,03%, 10 мкВ - 1200В, ~10 мкВ - 1000 В в полосе 20 Гц - 50 кГц (AC+DC, True RMS), 10 нА - 20А, ~10 нА - 20 А в полосе 20 Гц - 20 кГц (AC+DC, True RMS), 10 мОм - 20 МОм, испытание p-n переходов, СДИ, 5 разрядов (19999), автоустановка нуля, масса 2 кг</t>
  </si>
  <si>
    <t>Антистатический комплект: настольный коврик 40x60см (материал 157, голубой); кнопка 10мм; браслет One-Touch; гарнитура WIRE-1502-F4/F10-15 (браслет-коврик) и CORD-601 (коврик-земля)</t>
  </si>
  <si>
    <t>MAT-6090</t>
  </si>
  <si>
    <t>0,01 Гц-1300 Мгц, измерение периода, вес 2,2 кг</t>
  </si>
  <si>
    <t>GFC-8270</t>
  </si>
  <si>
    <t>0,5Гц-5 МГц, синус, треугольник, прямоугольник , цифровая индикация частоты, 10В на 50 Ом, уровни ТТЛ и КМОП, частотомер до 150МГц</t>
  </si>
  <si>
    <t>GFG-8255А</t>
  </si>
  <si>
    <t>CENTER 314</t>
  </si>
  <si>
    <t>Клещи электроизмерительные, I перем. 0,1-1000 А, I пост. 0,1-1000 А, U перем. 0,1-600 В, U пос. 0,1-1000 В, сопр. 1Ом-40 Ком, измерение частоты 20 Гц-10 кГц, удержание показаний, пиковое значение, измерение средне квадратичных значений не гармон. сигналов(True-RMS)</t>
  </si>
  <si>
    <t>GWM-039</t>
  </si>
  <si>
    <t>32 В, 3А, цифровая индикация тока и напряжения, тастатурноеуправление, запоминание100 значений, RS-232 интерфейс</t>
  </si>
  <si>
    <t>РРЕ-3323</t>
  </si>
  <si>
    <t>Двухполярный до 32 В, 3А, фиксированные 3,3 и 5 В, цифровая индикация тока и напряжения, тастатурноеуправление, запоминание 50 значений, RS-232 интерфейс</t>
  </si>
  <si>
    <t>PPS-1860G</t>
  </si>
  <si>
    <t xml:space="preserve">Паяльник 25Вт c малоинерционным нагревателем; вес 34г; макс.температура 450'C; время разогрева 60с; долговечное жало 172BD (конус 1,1мм) </t>
  </si>
  <si>
    <t>Аналоговая 80Вт, с четырьмя инструментами (24В): паяльником 20Вт, термопинцетом 2x20Вт, термофен, встроенным компрессором и вакуумным манипулятором для позиционирования SMD-компонентов; малоинерционные керамические нагреватели, долговечное жало 212BD, нас</t>
  </si>
  <si>
    <t>Аналоговая 80Вт, с шестью инструментами: четыре инструмента станции Rework-80 (со встроенным компрессором), плюс мощный паяльник BasicTool 80Вт с малоинерционным керамическим нагревателем и вакуумный термоотсос CT80</t>
  </si>
  <si>
    <t>10^(-5) пФ - 100 мФ,  10 пГн - 100 кГн, 10 мкОм - 100 МОм, Q/D 10^(-4),  тест-сигнал 12 Гц - 10 кГц и 5 мВ - 1275 мВ,  базовая погрешность 0, 05%,  внутр./внеш.смещение до 30 В,  запись до 100 профилей, Δ-измерения (Δ, %),  усреднение (1-255),  5-разрядая индикация, ЖК-матрица (240х128 точек) с подсветкой, программная калибровка, масса 5,5кг.</t>
  </si>
  <si>
    <t>10^(-5) пФ - 100 мФ,  10 пГн - 100 кГн, 10 мкОм - 100 МОм, Q/D 10^(-4),  тест-сигнал 12 Гц - 100 кГц и 5 мВ - 1275 мВ,  базовая погрешность 0, 05%,  внутр./внеш.смещение до 30 В,  запись до 100 профилей, Δ-измерения (Δ, %),  усреднение (1-255),  5-разрядая индикация, ЖК-матрица (240х128 точек) с подсветкой, программная калибровка, масса 5,5кг.</t>
  </si>
  <si>
    <t>10^(-5) пФ - 100 мФ,  10 пГн - 100 кГн, 10 мкОм - 100 МОм, Q/D 10^(-4),  тест-сигнал 12 Гц - 10 кГц и 5 мВ - 1275 мВ,  базовая погрешность 0, 1%, автоматическая или ручная отбраковка элементов (13 зон), внутр./внеш.смещение до 30 В,  запись до 100 профилей, Δ-измерения (Δ, %),  усреднение (1-255),  5-разрядая индикация, ЖК-матрица (240х128 точек) с подсветкой, программная калибровка, RS-232, масса 5,5 кг.</t>
  </si>
  <si>
    <t>10^(-5) пФ - 100 мФ,  10 пГн - 100 кГн, 10 мкОм - 100 МОм, Q/D 10^(-4),  тест-сигнал 12 Гц - 100 кГц и 5 мВ - 1275 мВ,  базовая погрешность 0, 1%,   автоматическая или ручная отбраковка элементов (13 зон), внутр./внеш.смещение до 30 В,  запись до 100 профилей, Δ-измерения (Δ, %),  усреднение (1-255),  5-разрядая индикация, ЖК-матрица (240х128 точек) с подсветкой, программная калибровка, RS-232, масса 5,5 кг.</t>
  </si>
  <si>
    <t>36 В 10 А цифровая индикация тока и напряжения, защита от перенапряжения, дистанционное вкл./выкл.</t>
  </si>
  <si>
    <t>М2044</t>
  </si>
  <si>
    <t>вольтамперметр постоянного тока: 5мкА-30А, 100мкВ-600В, погрешность на всех пределах 0.2%</t>
  </si>
  <si>
    <t>киловольтметр для измерений в цепях с одним заземленным полюсом; пост.и перемен. 2-30кВ в полосе 20Гц-10МГц (с расширением до 14МГц), питание ~220В или =6В, масса 8,5кг</t>
  </si>
  <si>
    <t>киловольтметр, пост. и перемен. напряжения до 3кВ в полосе 45Гц-3МГц, масса 4,1кг.</t>
  </si>
  <si>
    <t>импульсный вольтметр 0,1-1000В, 0-700 МГц, управление процессором, КОП</t>
  </si>
  <si>
    <t>М416/1</t>
  </si>
  <si>
    <t>Комплект антистатических покрытий для стола и пола с гарнитурой заземления: настольный коврик с гарнитурой заземления (комплект MAT-6090) и напольное покрытие (120x180см, материал 749, серый с цв. крапинкой, кнопка 10мм) со шнуром заземления</t>
  </si>
  <si>
    <t>Антистатический браслет высшего качества: неаллергический, износостойкий, с прозрачной анатомически изогнутой пряжкой, без красителей,  без металлических и угольных составляющих в эластичном ремешке, с кнопкой 4мм для подключения гарнитуры заземления WIRE</t>
  </si>
  <si>
    <t>ПРИБОРЫ статик-контроля, ионизации, упаковки</t>
  </si>
  <si>
    <t>Фиксаторы углового положения насадок к термопинцету; разработаны по заказу Nokia и особенно удобны при работе с chip-SMD насадками 422SD</t>
  </si>
  <si>
    <t>5-052</t>
  </si>
  <si>
    <t xml:space="preserve">Прецизионный антимагнитный кислотоустойчивый антибликовый нержавеющий пинцет для SMD монтажа, 110мм, изогнутый </t>
  </si>
  <si>
    <t>5-054</t>
  </si>
  <si>
    <t>Прецизионный антимагнитный кислотоустойчивый антибликовый нержавеющий пинцет для SMD монтажа, 120мм, изогнутый, cо сложными рабочими гранями</t>
  </si>
  <si>
    <t>5-075</t>
  </si>
  <si>
    <t>5-057</t>
  </si>
  <si>
    <t xml:space="preserve"> 36 В, 3,5А,цифр. индикация тока и напряжения, тастатурноеупр., запом. 50 значений, КОП</t>
  </si>
  <si>
    <t>PPS-6020G</t>
  </si>
  <si>
    <t xml:space="preserve"> 60 В, 2А,цифр. индикация тока и напряжения, тастатурноеупр., запом. 50 значений, КОП</t>
  </si>
  <si>
    <t>PPT-1830G</t>
  </si>
  <si>
    <t>Линейные источники питания малой мощности (до 100 Вт)</t>
  </si>
  <si>
    <t>GPS-1830</t>
  </si>
  <si>
    <t>2 канала по 30МГц, одновременная индикация основной и растянутой развёртки, растяжка развёртки х5,х10, х20, автовыбор источника синхросигнала, квазиэлектронное управл., вес. 7,2 кг</t>
  </si>
  <si>
    <t>ЭК 0200</t>
  </si>
  <si>
    <t>Измеритель напряжения прикосновения и тока КЗ: 0 - 2 А (10%), 0 - 250 В (4%), питание 220 В/50 Гц (короткозамыкатель) и 15 В (измеритель), масса 10 кг</t>
  </si>
  <si>
    <t>Антистатический, автономный (230В) агрегат для 2 рабочих мест: насос в корпусе со сменным фильтром и соединительной гибкой трубкой-воздуховодом диам. 65мм  длиной 1,25м к дымоприемнику); вес 10кг, мощность 50Вт, производительность 80 куб.м/час; очистка 99</t>
  </si>
  <si>
    <t>3CA03-4007</t>
  </si>
  <si>
    <t>Высококачественный малоостаточный припой Sn60Pb40 DIN1707 с флюсом 1,4% FSW32 DIN8511, диам. 0,35мм, катушка 100г</t>
  </si>
  <si>
    <t>Высококачественный малоостаточный безгалогеновый припой Sn62Pb36Ag2 DIN1707 с флюсом 0,8% FSW32 DIN8511,  диам. 1,0мм, катушка 250г; особенно рекомендуемый для SMD</t>
  </si>
  <si>
    <t>Высококачественный малоостаточный безгалогеновый припой Sn62Pb36Ag2 DIN1707 с флюсом 0,8% FSW32 DIN8511,  диам. 0,5мм, катушка 250г; особенно рекомендуемый для SMD</t>
  </si>
  <si>
    <t>Недорогая система, включающая объектив c CCD-камерой/PAL на облегченном штативе, бестеневую (круговую) яркую светодиодную подсветку с креплением на объективе, фреймграббер для PC и прикладное программное обеспечение ImageDoc с базой данных (см. демо-CD) -</t>
  </si>
  <si>
    <t>EA110 (0CA06-002)</t>
  </si>
  <si>
    <t>Ручной анализатор напряженности электромагнитного поля, диапазон частот 100кГц-2060 МГц, встроенный частотомер, маркерные измерения, ЖКИ, память 10*160 каналов, RS-232, автономное питание, питание от сети автомобиля</t>
  </si>
  <si>
    <t>СК4-56</t>
  </si>
  <si>
    <t>10 Гц-60 КГц, с внешним гетеродином до 300 МГц</t>
  </si>
  <si>
    <t>СК4-59</t>
  </si>
  <si>
    <t>10 КГц- 110 КГц</t>
  </si>
  <si>
    <t>С4-60</t>
  </si>
  <si>
    <t>С4-74</t>
  </si>
  <si>
    <t>300 Гц- 300 МГц</t>
  </si>
  <si>
    <t>ИЗМЕРИТЕЛИ АЧХ</t>
  </si>
  <si>
    <t>Х1-50</t>
  </si>
  <si>
    <t>400 КГц –1020 МГц, малые габариты</t>
  </si>
  <si>
    <t>Х1-54</t>
  </si>
  <si>
    <t>100 КГц –150 МГц, процессорное управление</t>
  </si>
  <si>
    <t>Х1-55</t>
  </si>
  <si>
    <t>Прецизионный антимагнитный кислотоустойчивый термоустойчивый (до 1677'C) антибактериальный титановый пинцет, прямой, 110мм, острый</t>
  </si>
  <si>
    <t>5-035</t>
  </si>
  <si>
    <t>Прецизионный антимагнитный кислотоустойчивый термоустойчивый (до 1677'C) антибактериальный титановый пинцет, прямой, 120мм, острый</t>
  </si>
  <si>
    <t>5-191</t>
  </si>
  <si>
    <t>Антистатический кислотоустойчивый пинцет, проводящий, из усиленного стеклопластика, прямой, 120мм, скругленные рабочие грани</t>
  </si>
  <si>
    <t>5-192</t>
  </si>
  <si>
    <t>Антистатический кислотоустойчивый пинцет, проводящий, из усиленного стеклопластика, прямой, 120мм, плоские рабочие грани 3мм</t>
  </si>
  <si>
    <t>5-195</t>
  </si>
  <si>
    <t>1 МГц –1500 МГц, процессорное управление</t>
  </si>
  <si>
    <t>Х1-56</t>
  </si>
  <si>
    <t>3-650</t>
  </si>
  <si>
    <t>Кл. 0.04%, 1мкВ-1000В (до 30кВ с ДНВ), ~1мВ-700В в полосе 20Гц-100кГц (до 1ГГц с ВЧ-пробником), 10мкА-2А (до 10А с шунтом), ~10мА-2А (до 10А с шунтом) в полосе 40Гц-5кГц, 1мОм-2ГОм, частота 20Гц-1МГц, период 100мкс-50мс, индикация 5 1/2 разряда, математич. обработка результатов</t>
  </si>
  <si>
    <t>Кл. 0.002%, 1мкВ-1000В, ~1мкВ-700В (10Гц-1МГц), =/~ 1мкА-2А (20Гц-5кГц), 0.1мОм-20МОм, испытание p-n, индикация 6 1/2 разряда, автокалибровка, математич. Обработка результатов, ЖКИ, КОП, масса 4 кг</t>
  </si>
  <si>
    <t>Кл. 0.002%, 1мкВ-1000В, ~1мкВ-700В (10Гц-1МГц), =/~ 1мкА-2А (20Гц-5кГц), 0.1мОм-20МОм, испытание p-n, индикация 6 1/2 разряда, автокалибровка, математич. Обработка результатов, ЖКИ, RS-232, масса 4 кг</t>
  </si>
  <si>
    <t>Долговечное, с углублением 8,0мм, (к PowerTool, BasicTool-80, MultiSprint)</t>
  </si>
  <si>
    <t>832GD</t>
  </si>
  <si>
    <t>Долговечное, цилиндр/скос 14мм (к PowerTool, BasicTool-80, MultiSprint)</t>
  </si>
  <si>
    <t>832LD</t>
  </si>
  <si>
    <t>Долговечное, цилиндр/скос 17мм (к PowerTool, BasicTool-80, MultiSprint)</t>
  </si>
  <si>
    <t>832MD</t>
  </si>
  <si>
    <t>Долговечное, цилиндр/скос двусторонний, 8мм (к PowerTool, BasicTool-80, MultiSprint)</t>
  </si>
  <si>
    <t>842UD</t>
  </si>
  <si>
    <t>Жало для контактной пайки G152AN: клин 3,2мм (к Independent-60)</t>
  </si>
  <si>
    <t>G152VN</t>
  </si>
  <si>
    <t>UV840</t>
  </si>
  <si>
    <t>2 мВ- 1000 В, 2 мА- 10 А, 0,2Ом- 20 МОмдо 100 КГц, ср.квадр., светодиод, индикатор</t>
  </si>
  <si>
    <t>С1-137/1</t>
  </si>
  <si>
    <t>С1-137/2</t>
  </si>
  <si>
    <t>С1-122/1</t>
  </si>
  <si>
    <t>ЭК 4302</t>
  </si>
  <si>
    <t>Насадки угловые (пара) к термопинцету, 30x30мм (PLCC84)</t>
  </si>
  <si>
    <t>422RD1</t>
  </si>
  <si>
    <t>Насадки угловые (пара) к термопинцету, 22,5x16,5мм (QFP100)</t>
  </si>
  <si>
    <t>422RD2</t>
  </si>
  <si>
    <t>Насадки угловые (пара) к термопинцету, 15x12,5мм (PLCC32)</t>
  </si>
  <si>
    <t>С1-131/2</t>
  </si>
  <si>
    <t>2804 IN</t>
  </si>
  <si>
    <t>6210 IN</t>
  </si>
  <si>
    <t>вольтметр переменного напряжения , 2-х канальный вольтметр, 10Гц-1МГц, 10 мкВ-100В, стрел. шкала</t>
  </si>
  <si>
    <t xml:space="preserve">Прибор комбинир.: =1мкВ-1кВ, ~100мкВ-300В, =0,1нА-1А, ~0,1мкА-1А, 10мОм-100МОм, рабочая область частот 45Гц-20кГц, 5-разр.цифровая индикация, базовая погреш. 0,05%, питание 220В, масса 9кг. </t>
  </si>
  <si>
    <t xml:space="preserve">U пост.0,1мВ - 600 В,U пер.0,1мВ-600 В, I пост\пер.0,1 мкА-20 А, сопр. 0,1 Ом-40 МОм, измерение частоты 20 Гц- 30 МГц, измерение емкости 1пФ-40 мкФ, логический тестор, пиковые и максим. значения </t>
  </si>
  <si>
    <t>U пост.0,1мВ - 1000 В,U пер.0,1мВ-750 В, I пост\пер.10 мкА-10 А, сопр. 0,1 Ом-40 МОм,измерение частоты 1Гц-40 МГц, емкость 1пФ-40 000мкФ, удержание показаний, линейная шкала, измерение эф. средне квадратич.значений (True-RMS), относит.измерения, min и max пиковые значения, подсветка шкалы</t>
  </si>
  <si>
    <t>Прайс-лист</t>
  </si>
  <si>
    <t>№ п/п</t>
  </si>
  <si>
    <t>мэ</t>
  </si>
  <si>
    <t>МОДЕЛЬ</t>
  </si>
  <si>
    <t>10мкВ-1000В (до 30кВ с ДНВ), ~2мВ-1000В в полосе 20Гц-100кГц (до 1ГГц с ВЧ пробником), 0.01мкА-10А, ~2мкА-10А в полосе 40Гц-20кГц, 10мОм-20МОм, индик.4 1/2 разряда, выход на ЦПУ, ДУ</t>
  </si>
  <si>
    <t>Изогнутая (45 град.) сменная металлическая игла к вакуумному манипулятору с антистатической силиконовой микроприсоской диаметром 1,5мм</t>
  </si>
  <si>
    <t>UV300</t>
  </si>
  <si>
    <t>APPA 80</t>
  </si>
  <si>
    <t>APPA 82</t>
  </si>
  <si>
    <t>APPA 82R</t>
  </si>
  <si>
    <t>APPPA 201</t>
  </si>
  <si>
    <t>ИЗМЕРИТЕЛИ ПАРАМЕТРОВ ЭЛЕКТРИЧЕСКИХ СЕТЕЙ фирмы "SEW"</t>
  </si>
  <si>
    <t>АКСЕССУАРЫ к измерителям параметров электрических сетей</t>
  </si>
  <si>
    <t>1800 IN</t>
  </si>
  <si>
    <t xml:space="preserve"> 1801 IN</t>
  </si>
  <si>
    <t>1832 IN</t>
  </si>
  <si>
    <t>6200 IN</t>
  </si>
  <si>
    <t>Измерение сопротивления изоляции, сопротивления цепи, переменного напряжения: R изоляции 250/500/1000 В (+ 10%), 0,1 - 400 МОм; R цепи 0.5 - 50 Ом; U пер. 20 - 600 В, 40 - 1000 Гц, стрелочный, батарейное питание</t>
  </si>
  <si>
    <t>Измерение сопротивления изоляции, сопротивления цепи, переменного напряжения: R изоляции 50/125/250 В (+ 10%), 0,1 - 100 МОм; R цепи 0.5 - 50 Ом; U пер. 20 - 600 В, 40 - 1000 Гц, стрелочный, батарейное питание</t>
  </si>
  <si>
    <t>Анализатор каналов ТЧ, питание 220 В</t>
  </si>
  <si>
    <t>Анализатор каналов ТЧ, питание 220 В и батареи</t>
  </si>
  <si>
    <t>MIC 608A</t>
  </si>
  <si>
    <t>Антистат. отвертка, 110мм, 10г, c керамической рабочей частью, 2,50x0,70мм</t>
  </si>
  <si>
    <t>1-858</t>
  </si>
  <si>
    <t>Антистат. отвертка, 110мм, 10г, c керамической рабочей частью, 3,00x0,70мм</t>
  </si>
  <si>
    <t>1-861</t>
  </si>
  <si>
    <t xml:space="preserve">Антистат. отвертка, 110мм, 10г, c керамической рабочей частью, шестигранник 1,95мм </t>
  </si>
  <si>
    <t>1-862</t>
  </si>
  <si>
    <t>два выхода до 18 В ,3А,один выход до 6 В, 5 А, цифровая индикация тока и напряжения, тастатурноеуправление, запоминание 50 значений, КОП</t>
  </si>
  <si>
    <t>210BDJ</t>
  </si>
  <si>
    <t>640ADJ</t>
  </si>
  <si>
    <t>840CDJ</t>
  </si>
  <si>
    <t>680CDJ</t>
  </si>
  <si>
    <t>810CDJ</t>
  </si>
  <si>
    <t xml:space="preserve">Паяльник BasicTool, 24В (к Rework80 SET) </t>
  </si>
  <si>
    <t>920BDH040</t>
  </si>
  <si>
    <t>Паяльник MultiTip, 25Вт, 12В (к MS250 и MS250S)</t>
  </si>
  <si>
    <t xml:space="preserve">010BDH040 </t>
  </si>
  <si>
    <t>430EDJ</t>
  </si>
  <si>
    <t xml:space="preserve">Паяльник "молот" ("топор") 300Вт; вес 870г; макс.температура 470'C; время разогрева 5 мин; жало 25мм клин  </t>
  </si>
  <si>
    <t>ERSA-550</t>
  </si>
  <si>
    <t>ВОЛЬТМЕТРЫ</t>
  </si>
  <si>
    <t>ВОЛЬТМЕТРЫ переменного тока фирмы "GOOD WILL"</t>
  </si>
  <si>
    <t>GVT-417B</t>
  </si>
  <si>
    <t>8 В, 20 А, цифровая индикция тока и напряжения, дискретная установка параметров (2 мВ, 7 мА), внешнее управление напряжением и током, GPIB.</t>
  </si>
  <si>
    <t>PPS-2016</t>
  </si>
  <si>
    <t>18 В, 10 А, цифровая индикция тока и напряжения, дискретная установка параметров (5 мВ, 3 мА), внешнее управление напряжением и током, GPIB.</t>
  </si>
  <si>
    <t>PPS-2017</t>
  </si>
  <si>
    <t>60 В, 3 А, цифровая индикция тока и напряжения, дискретная установка параметров (20 мВ, 1 мА), внешнее управление напряжением и током, GPIB.</t>
  </si>
  <si>
    <t>PPS-2018</t>
  </si>
  <si>
    <t>Волоконно-оптический световод с коннекторами и защитным кожухом</t>
  </si>
  <si>
    <t>VSZA100</t>
  </si>
  <si>
    <t>Измеритель наличия и порядка чередования фаз, обрыв фазы: 90 В - 600 В, 50/60 Гц, высоковольтные провода 1.1 м с "крокодилами", масса 0.5 кг</t>
  </si>
  <si>
    <t>Измеритель наличия и порядка чередования фаз, обрыв фазы: 200 В - 600 В, 50/60 Гц, высоковольтные провода 1.1 м с "крокодилами", масса 0.5 кг</t>
  </si>
  <si>
    <t xml:space="preserve">Нагревательный элемент к паяльнику MultiTip 15Вт 220В </t>
  </si>
  <si>
    <t>Клещи электроизмерительные, I перем. 0,1-600 А, I пост. 0,1-600 А удержание показаний</t>
  </si>
  <si>
    <t>APPA 36R</t>
  </si>
  <si>
    <t xml:space="preserve">ОПТИКА и освещение рабочего места </t>
  </si>
  <si>
    <t>НАБОРЫ тренировочные для пайки и демонтажа</t>
  </si>
  <si>
    <t>Цена</t>
  </si>
  <si>
    <t>Антистатические (с проводящим покрытием ручек) миниплоскогубцы, 120мм, 60г, хром-полированные, суперкрепление</t>
  </si>
  <si>
    <t>3-633-13</t>
  </si>
  <si>
    <t>ИНСТРУМЕНТ позиционирования компонентов</t>
  </si>
  <si>
    <t>НАКОНЕЧНИКИ к вакуумным термоотсосам</t>
  </si>
  <si>
    <t>НАСАДКИ для выпаивания, устанавливаемые на паяльники</t>
  </si>
  <si>
    <t>НАСАДКИ к термопинцету</t>
  </si>
  <si>
    <t>ПАЯЛЬНИКИ 220В нагревательные элементы к ним и ремонтные наборы</t>
  </si>
  <si>
    <t>ПАЯЛЬНИКИ газавые и принадлежности к ним</t>
  </si>
  <si>
    <t>ПАЯЛЬНИКИ низковольтые (в том числе к паяльным станциям) и нагревательные элементы к ним</t>
  </si>
  <si>
    <t>ПЕЧЬ настольная для поверхностного монтажа (SMT)</t>
  </si>
  <si>
    <t>ПРИНАДЛЕЖНОСТИ вспомогательные</t>
  </si>
  <si>
    <t>СИСТЕМЫ контроля програмно-оптические модульные</t>
  </si>
  <si>
    <t>СОПЛА воздушные к термофену</t>
  </si>
  <si>
    <t>СРЕДСТВА локальной воздухоочистки</t>
  </si>
  <si>
    <t>СТАНЦИИ аналоговые для пайки и демонтажа контактным способом</t>
  </si>
  <si>
    <t>Долговечное, изогнутый конус 0,4мм (к TechTool)</t>
  </si>
  <si>
    <t>612JD</t>
  </si>
  <si>
    <t>Долговечное, изогнутый клин 1,6мм, толщина 0,6мм (к TechTool)</t>
  </si>
  <si>
    <t>612MD</t>
  </si>
  <si>
    <t>Долговечное, ножевидное (1,5мм), скос 5,5мм - для PLCC (к TechTool)</t>
  </si>
  <si>
    <t>612TW</t>
  </si>
  <si>
    <t>Долговечное,  микроволна 3мм (к TechTool)</t>
  </si>
  <si>
    <t>СU100A</t>
  </si>
  <si>
    <t>базовая погрешность 0,06%, U пост.1мкВ - 1000 В,U пер.1мкВ-750 В, Iпост\пер.1 мкА- 10 А, измерение AC+DC, сопр. 0,01 Ом-2 ГОм, измерение частоты 0,01Гц-1МГц, периода 0,01 мсек-2 сек, емкости 1пФ-40 000мкФ, мин\макс показания, память\вызов и удержание показаний,измерение температуры, измерение нел. искажений, тестирование автомобильного оборудования</t>
  </si>
  <si>
    <t>П3-18</t>
  </si>
  <si>
    <t>0.3-39.65 ГГц, (0.5-10)!)1000 мкВт/см</t>
  </si>
  <si>
    <t>Г4-153</t>
  </si>
  <si>
    <t>Г4-155</t>
  </si>
  <si>
    <t>CSP Kit  963000</t>
  </si>
  <si>
    <t xml:space="preserve">В наборе печатная плата 100x140мм и 12 корпусов Chip Scale Package с шагом 0,5мм, 0,75мм и 0,8мм - по 4 штуки каждого вида; площадки без тестовой разводки </t>
  </si>
  <si>
    <t>Stencil Kit  935000</t>
  </si>
  <si>
    <t>Антистатический пласт. контейнер для SMD-компонентов, стыкуемый, с подпружиненной крышкой, внутренние габариты 40,5x37x15мм</t>
  </si>
  <si>
    <t>Elme, Италия</t>
  </si>
  <si>
    <t>2 канала по 50 МГц, частота дискретизации до 100 МГц (в одноканальном режиме), 8-разрядный АЦП, объем памяти до 128 Кбайт на канал, маркерные и автоматические измерения. Системные требования: IBM PC/AT, Windows 95 и выше, Intel-486 и выше, ОЗУ не менее 32 Мб, шина ISA-16 или PCI.</t>
  </si>
  <si>
    <t>0,1 Гц-50 МГц, синус/прямоугольник/треугольник/сигнал произвольной формы, максимальный уровень 5 В (50 Ом) и 2,5 В (600 Ом). Системные требования: IBM PC/AT, Windows 95 и выше, Intel-486 и выше, ОЗУ не менее 32 Мб, шина ISA-16.</t>
  </si>
  <si>
    <t>0,046 Гц - 10МГц, синус/прямоугольник/треугольник/сигнал произвольной формы, максимальный уровень 5 В (50 Ом, 600 Ом), высокая точность установки частоты (0,01%) и уровня (0,1%), 2 программируемых синхровыхода (ТТЛ уровень). Системные требования : IBM PC/AT, Windows 95 и выше, Intel-486 и выше, ОЗУ не менее 32 Мб, шина ISA-16 или PCI.</t>
  </si>
  <si>
    <t>2 канала, верхние частоты полос анализа от 152 Гц до 19531 Гц (8 установок), динамический диапазон 120 дБ, 800 полос анализа в 2-канальном режиме, входной уровень 10 мВ - 40 В, обработка непрерывных и импульсных сигналов, встроенный генератор волны (5-25000 Гц, 0,1 -5 В, синус/шум/импульсный сигнал).</t>
  </si>
  <si>
    <t>АКСЕССУАРЫ к мультиметрам</t>
  </si>
  <si>
    <t>Кабель RS-232</t>
  </si>
  <si>
    <t>кабель для подключения к компьюртеру с оптической развязкой</t>
  </si>
  <si>
    <t>84100J</t>
  </si>
  <si>
    <t xml:space="preserve">Нагревательный элемент к паяльнику PowerTool  </t>
  </si>
  <si>
    <t>68100J</t>
  </si>
  <si>
    <t xml:space="preserve">722EN0823  </t>
  </si>
  <si>
    <t>Высокотеплопроводный,  внутр. диаметр 0,8мм, внешний - 2,3мм  (к X-Tool)</t>
  </si>
  <si>
    <t>722EN1020</t>
  </si>
  <si>
    <t>СА-03</t>
  </si>
  <si>
    <t>цифровой анализатор спектра 150кГц -1000 Мгц (возможно расширение диапазона до 1150МГц), маркерные измерения, входной уровень -90...+20 дБ, RS-232</t>
  </si>
  <si>
    <t>КЛЕЩИ ЭЛЕКТРОИЗМЕРИТЕЛЬНЫЕ фирмы  "MOTECH"</t>
  </si>
  <si>
    <t>КЛЕЩИ ЭЛЕКТРОИЗМЕРИТЕЛЬНЫЕ фирмы  GOOD WILL</t>
  </si>
  <si>
    <t>Гарнитура заземления (коврик-коврик или коврик-адаптер): прямой шнур длиной 2м; соединение кнопка-10мм/кнопка-10мм</t>
  </si>
  <si>
    <t>BTN-10</t>
  </si>
  <si>
    <t>BTN-10-1</t>
  </si>
  <si>
    <t>Кнопка диаметром 10мм (штыревая часть) для антистатических ковриков, 1шт</t>
  </si>
  <si>
    <t xml:space="preserve">U пост.0,1мВ - 1000 В,U пер.1мВ-750 В, I пост\пер.1 мкА- 10 А, сопр. 0,1 Ом-40 МОм, измерение частоты 1Гц-1МГц, емкости 1пФ-40 мкФ, мин\макс показания, память\вызов и удержание показаний </t>
  </si>
  <si>
    <t xml:space="preserve">U пост.0,1мВ - 1000 В,U пер.1мВ-750 В, I пост\пер.1 мкА- 10 А, сопр. 0,1 Ом-40 МОм, измерение частоты 1Гц-1МГц, емкости 1пФ-40 мкФ, мин\макс показания, память\вызов и удерж. показаний </t>
  </si>
  <si>
    <t>U пост.0,1мВ - 1000 В,U пер.0,1мВ-750 В, I пост\пер.10 мкА- 10 А, сопр. 0,1 Ом-40 МОм, измерение частоты 1Гц-40МГц, емкости 1пФ-40 мФ, удержание показаний, подсветка шкалы, RS-232 интерфейс</t>
  </si>
  <si>
    <t>U пост.0,1мВ - 1000 В,U пер.0,1мВ-750 В, I пост\пер.10 мкА- 10 А, сопр. 0,1 Ом-40 МОм, измерение частоты 1Гц-40МГц, емкости 1пФ-40 мФ, мин\макс показания, относ. Измерения, удержание показаний, подсветка шкалы, RS-232 интерфейс</t>
  </si>
  <si>
    <t>U пост.0,1мВ - 1000 В,U пер.0,1мВ-750 В, I пост\пер.10 мкА- 10 А, сопр. 0,1 Ом-40 МОм, измерение частоты 1Гц-40МГц, емкости 1пФ-40 мФ, изм. Температуры -20+800 гр.С,мин\макс показания, относ. измерения, удержание показаний, подсветка шкалы, RS-232 интерфейс</t>
  </si>
  <si>
    <t>2 канала по 70 МГц, вес 7 кг</t>
  </si>
  <si>
    <t>С1-151</t>
  </si>
  <si>
    <t>2 канала по 25 МГц, вес 3.7 Кг</t>
  </si>
  <si>
    <t>С1-157</t>
  </si>
  <si>
    <t>2 канала по 100 МГц, вес 7 Кг, тестер полупроводников</t>
  </si>
  <si>
    <t>С1-159</t>
  </si>
  <si>
    <t xml:space="preserve">базовая погрешность 0,06%, U пост.1мкВ - 1000 В,U пер.1мкВ-750 В, Iпост\пер.1 мкА- 10 А, измерение AC+DC, R:0.01Ом-2 ГОм, F:0,01Гц-1МГц, C:1пФ-40 мФ, мин\макс показания, память\вызов 1000 знач., удержание показаний, измерение температуры -200+1200гр.С, измерение скважности, оптический интерфейс RS-232, True-RMS </t>
  </si>
  <si>
    <t>базовая погрешность 0,06%, U пост.1мкВ - 1000 В,U пер.1мкВ-750 В, Iпост\пер.1 мкА- 10 А, измерение AC+DC, сопр. 0,01 Ом-2 ГОм, измерение частоты 0,01Гц-1МГц,емкости 1пФ-40 мФ, мин\макс показания, память\вызов 1000 знач., удержание показаний, измерение температуры, измерение скважности, оптический интерфейс RS-232, регистрирующе устройство 40000 измерений</t>
  </si>
  <si>
    <t>Антистатические мужские туфли на шнурках, без жесткого каркаса; сопротивление не более 3,5Мом; цвет  коричневый</t>
  </si>
  <si>
    <t>FTB</t>
  </si>
  <si>
    <t>Прямая сменная металлическая игла к вакуумному манипулятору с антистатической силиконовой микроприсоской диаметром 1,5мм</t>
  </si>
  <si>
    <t>UV940</t>
  </si>
  <si>
    <t>В6-10</t>
  </si>
  <si>
    <t>В3-38Б</t>
  </si>
  <si>
    <t>В7-46</t>
  </si>
  <si>
    <t>Г3-120</t>
  </si>
  <si>
    <t>Г3-112</t>
  </si>
  <si>
    <t>С9-7</t>
  </si>
  <si>
    <t>С1-104</t>
  </si>
  <si>
    <t>Ц4354</t>
  </si>
  <si>
    <t>43103/2</t>
  </si>
  <si>
    <t>ИТ-05</t>
  </si>
  <si>
    <t>ТИ-05-2</t>
  </si>
  <si>
    <t>Е6-18/1</t>
  </si>
  <si>
    <t>Л2-78</t>
  </si>
  <si>
    <t>Б5-48</t>
  </si>
  <si>
    <t>Б5-71</t>
  </si>
  <si>
    <t>Г4-151</t>
  </si>
  <si>
    <t>Г4-164</t>
  </si>
  <si>
    <t>FR200</t>
  </si>
  <si>
    <t>Аэрозоль для отмывки флюса: баллон 200мл с кисточкой и гибкой трубкой</t>
  </si>
  <si>
    <t>003B</t>
  </si>
  <si>
    <t>В7-40/4</t>
  </si>
  <si>
    <t>В7-40/5</t>
  </si>
  <si>
    <t>13ЛН2</t>
  </si>
  <si>
    <t>Для СК4-58, 59, 60</t>
  </si>
  <si>
    <t>13ЛО3И</t>
  </si>
  <si>
    <t>9ЛО2И</t>
  </si>
  <si>
    <t>Для С1-55</t>
  </si>
  <si>
    <t>0,1-640МГц, выход 0,03мкВ-2В на 50Ом, НК,АМ,ЧМ,ИМ, микропроцессорное управление, КОП</t>
  </si>
  <si>
    <t>ИЗМЕРИТЕЛИ МОДУЛЯЦИИ</t>
  </si>
  <si>
    <t>СК3-45</t>
  </si>
  <si>
    <t>612HD</t>
  </si>
  <si>
    <t>Долговечное,  микроволна 2,5мм, изогнутое (к TechTool)</t>
  </si>
  <si>
    <t>612ZD</t>
  </si>
  <si>
    <t xml:space="preserve">Трех канальные линейные источники питания </t>
  </si>
  <si>
    <t>Долговечное, клин 1,6мм, толщина 0,6мм (к TechTool)</t>
  </si>
  <si>
    <t>612KD</t>
  </si>
  <si>
    <t>MicroCon60A</t>
  </si>
  <si>
    <t>1 канал 5 МГц, вес 1.5 кг, питание 220, 110, 27, и 12 В</t>
  </si>
  <si>
    <t>С1-107</t>
  </si>
  <si>
    <t>1 канал 5 МГц, Мультиметр на экране (пост. и переменное напряжение, ток, сопротивление)</t>
  </si>
  <si>
    <t>С1-108</t>
  </si>
  <si>
    <t>1 канал 350 МГц,большой экран, маркерное измерение амплитудно-временных параметров</t>
  </si>
  <si>
    <t>С1-112А</t>
  </si>
  <si>
    <t>1 канал 10 МГц, мультиметр на экране (постоянное напряжение и сопротивление)</t>
  </si>
  <si>
    <t>1 канал 10МГц, автоустановка размеров сигнала, автоизмерения гармонич. и импульсных сигналов</t>
  </si>
  <si>
    <t>10Гц-10МГц, синус, прямоугольник, выход 5В на 50Ом</t>
  </si>
  <si>
    <t>5Гц-500кГц, синус, прямоугольник, выход 5В на 600Ом, универсальное питание</t>
  </si>
  <si>
    <t>Антистатическая, универсальная станция для инфракрасной локальной пайки и выпаивания в зоне размером до 55x55мм (в том числе BGA), а также для контактной пайки/выпаивания средствами встроенного модуля MicroCon60A с разнообразными расширениями (см. примеры</t>
  </si>
  <si>
    <t>Аналог GDM-8055, добавлен интерфейс GPIB</t>
  </si>
  <si>
    <t>Адаптер для компонентов к LCR-метрам LCR-817/827 и LCR-819/829</t>
  </si>
  <si>
    <t>Измерительный 4-х проводный щуп с 2- мя "крокодилами" к LCR-метрам LCR-817/827 и LCR-819/829</t>
  </si>
  <si>
    <t>Измерительный 2-х проводный щуп с 2- мя "крокодилами" к LCR-метрам LCR-817/827 и LCR-819/829</t>
  </si>
  <si>
    <t>Измерительный щуп для SMD компонентов к LCR-метрам LCR-817/827 и LCR-819/829</t>
  </si>
  <si>
    <t>Адаптер с регулируемой длинной зажима к LCR-метрам LCR-817/827 и LCR-819/829</t>
  </si>
  <si>
    <t>Кейс для LCR-метров МТ 4080A и МТ 4080D</t>
  </si>
  <si>
    <t>LCR-06А</t>
  </si>
  <si>
    <t>Паяльник 40Вт; вес 80г; макс.температура 420'C; время разогрева 2мин; долговечное жало 032KD (клин 3,1мм)</t>
  </si>
  <si>
    <t>TC-65</t>
  </si>
  <si>
    <t>ERSA-80</t>
  </si>
  <si>
    <t>5-051</t>
  </si>
  <si>
    <t>Прецизионный антимагнитный кислотоустойчивый антибликовый нержавеющий пинцет для SMD монтажа, 120мм, изогнутый, c самозахватом</t>
  </si>
  <si>
    <t>5-031</t>
  </si>
  <si>
    <t>Для С1-64, 65</t>
  </si>
  <si>
    <t>Для С1-81</t>
  </si>
  <si>
    <t>Г4-176</t>
  </si>
  <si>
    <t>270BDJ</t>
  </si>
  <si>
    <t>612ED</t>
  </si>
  <si>
    <t>Универсальный щитовой прибор дял измерения в 1-о фазной цепи напряжения и тока (True RMS), частоты, активной мощности, коэф. мощности, регистрация мин./макс. показаний, допусковый контроль, удержание показаний, програмируемая шкала для использования трансформатора тока, подключение к компьютеру через RS-485 или RS-232 для сбора данных</t>
  </si>
  <si>
    <t xml:space="preserve">Высокотеплопроводный,  внутр. диам. 2,3мм, внешний - 3,2мм  (к X-Tool) </t>
  </si>
  <si>
    <t xml:space="preserve">Высокотеплопроводный,  внутр. диам. 2,3мм, внешний - 4,8мм  (к X-Tool) </t>
  </si>
  <si>
    <t>Антистатический микропаяльник MicroTool, 24В (к SMT Unit 60A, Dig2000A, MicroCon60A, IR500A)</t>
  </si>
  <si>
    <t>0.1 - 1000 Ом (4 поддиапазона), батарейное питание 1.5В х 3 (1000 показаний), масса 3.5 кг</t>
  </si>
  <si>
    <t>PF-FB</t>
  </si>
  <si>
    <t>Частотомер до 50 КГц, погрешность измерения 0,01 %</t>
  </si>
  <si>
    <t>Оборудование для систем и сетей связи</t>
  </si>
  <si>
    <t>180 CB</t>
  </si>
  <si>
    <t>180 CB-A</t>
  </si>
  <si>
    <t>180 CB-G</t>
  </si>
  <si>
    <t>ИРК-ПРО</t>
  </si>
  <si>
    <t>ПКП-5</t>
  </si>
  <si>
    <t>РУ4-29</t>
  </si>
  <si>
    <t>ЭППР</t>
  </si>
  <si>
    <t>Электронный пульт проверки регистров</t>
  </si>
  <si>
    <t>ИПКЛ-5</t>
  </si>
  <si>
    <t xml:space="preserve">компаратор,входные сигналы 1,5 ,10 МГц,уровень 0.5-1.5В </t>
  </si>
  <si>
    <t>Р4085-М1</t>
  </si>
  <si>
    <t>Образцовая мера 10ГОм-1000ГОм класс точности 0.01</t>
  </si>
  <si>
    <t>И1-9</t>
  </si>
  <si>
    <t>Импульсный калибратор для поверки осциллографов</t>
  </si>
  <si>
    <t>И1-14</t>
  </si>
  <si>
    <t>18 В 5 А аналоговая индикация тока и напряжения</t>
  </si>
  <si>
    <t>GPS-1850D</t>
  </si>
  <si>
    <t>18 В 5 А цифровая индикация тока или напряжения</t>
  </si>
  <si>
    <t>GPS-3030</t>
  </si>
  <si>
    <t>ИЗМЕРИТЕЛИ RLC фирмы "GOOD WILL"</t>
  </si>
  <si>
    <t>EB200</t>
  </si>
  <si>
    <t xml:space="preserve">Щетка антистатическая с токопроводящей пластиковой ручкой (для чистки одежды, рабочих поверхностей и т.п.) </t>
  </si>
  <si>
    <t>EB30</t>
  </si>
  <si>
    <t>Г3-119</t>
  </si>
  <si>
    <t>20 Гц -20 МГц,высокая точность установки частоты,0.001мкВ-1В</t>
  </si>
  <si>
    <t>Г3-121</t>
  </si>
  <si>
    <t>10Гц-1МГц,плоская АЧХ,0.001мВ-10В</t>
  </si>
  <si>
    <t>Г3-123</t>
  </si>
  <si>
    <t>1 Гц- 300 КГц, выход до 195В</t>
  </si>
  <si>
    <t>ГЕНЕРАТОРЫ ВЧ</t>
  </si>
  <si>
    <t>Г4-78</t>
  </si>
  <si>
    <t>1.16-1.78 ГГц, НК, ЧМ, ИМ</t>
  </si>
  <si>
    <t>Interflux</t>
  </si>
  <si>
    <t>Контрольно-измерительное оборудование</t>
  </si>
  <si>
    <t>Паяльно-ремонтное оборудование</t>
  </si>
  <si>
    <t>HS 8000P</t>
  </si>
  <si>
    <t>MultiPro</t>
  </si>
  <si>
    <t>ВОЛЬТМЕТРЫ постоянного, переменного, импульсного тока</t>
  </si>
  <si>
    <t>В2-39</t>
  </si>
  <si>
    <t>В7-40/1</t>
  </si>
  <si>
    <t>В7-46/1</t>
  </si>
  <si>
    <t>В7-58</t>
  </si>
  <si>
    <t>В7-58\1</t>
  </si>
  <si>
    <t xml:space="preserve">Паяльник 150Вт; вес 245г; макс.температура 450'C; время разогрева 3мин; долговечное жало 152JD (5,3мм изогнутый клин) </t>
  </si>
  <si>
    <t>ERSA-300</t>
  </si>
  <si>
    <t>2 канала 500МГц, вход 50Ом</t>
  </si>
  <si>
    <t>Насадка для выпаивания SOIC28: 9,7x18,3мм (к PowerTool, BasicTool, MultiPro, MultiSprint)</t>
  </si>
  <si>
    <t>832QD11</t>
  </si>
  <si>
    <t xml:space="preserve">Насадка (к PowerTool, BasicTool, MultiPro, MultiSprint) для выпаивания chip-компонентов типоразмеров 1206/1210; расстояние между раб. гранями 3,4мм </t>
  </si>
  <si>
    <t>HS 8000G</t>
  </si>
  <si>
    <t>IR 400A</t>
  </si>
  <si>
    <t>Автоподатчик припоя диам. 1мм с регулируемой скоростью до 30мм/c и
интервалом 0..2с. Длина тефлонового фидера 1,2м. Крепление к паяльнику
PowerTool, ErgoTool или TechTool. Возможность подключения педали вкл/выкл.</t>
  </si>
  <si>
    <t>T03</t>
  </si>
  <si>
    <t>Паяльная ванна для 1 кг припоя: рабочий объем 100x30x55мм, мощность 360Вт, температура  фиксированная 430'С или плавно изменяемая (при подключении терморегулятора RD4000D и термосенсора F006); удовлетворяет стандарту VDE</t>
  </si>
  <si>
    <t>F006</t>
  </si>
  <si>
    <t>Термосенсор долговечный для использования с терморегулятором RD4000D и паяльной ванной серии T; диаметр 3мм</t>
  </si>
  <si>
    <t>042BD</t>
  </si>
  <si>
    <t>Долговечное, конус 0,1мм (к Minor)</t>
  </si>
  <si>
    <t>042LD</t>
  </si>
  <si>
    <t>Долговечное, цилиндр/скос 1мм (к Minor)</t>
  </si>
  <si>
    <t>Флюс высококачественный жидкий, с органическими добавками, FSW34, DIN8511, флакон 100мл; рекомендуется для селективной ручной пайки SMD (в том числе PBGA) и выпаивания; допускается безотмывочная технология</t>
  </si>
  <si>
    <t>FMKANC32-005</t>
  </si>
  <si>
    <t>832С18</t>
  </si>
  <si>
    <t>10 В 3 А, цифровая индикация, внешнее управление током и напряжением, работа по 2-х и 4-х проводной схеме</t>
  </si>
  <si>
    <t>30 В 1 А, цифровая индикация, внешнее управление током и напряжением, работа по 2-х и 4-х проводной схеме</t>
  </si>
  <si>
    <t>50 В 0.5 А, цифровая индикация, внеш. управление током и напряжением, работа по 2-х и 4-х проводной схеме</t>
  </si>
  <si>
    <t>Измерительный трансформатор перемен. тока до 600 А, 50 Гц, кл.точности 0,2</t>
  </si>
  <si>
    <t>Измерительный трансформатор перемен. тока до 2000 А, 50 Гц, кл.точности 0,2</t>
  </si>
  <si>
    <t xml:space="preserve">APPA 107 </t>
  </si>
  <si>
    <t>APPA 109</t>
  </si>
  <si>
    <t>Долговечное, термосбалансированное, конус 0,8мм, удлиненное (к ErgoTool, PowerTool, BasicTool, MultiPro, MultiSprint)</t>
  </si>
  <si>
    <t>842BD</t>
  </si>
  <si>
    <t>GOS-6031</t>
  </si>
  <si>
    <t>2 канала по 30МГц, 3 режима маркерных измерений, встроенный 6-разр. частотомер 50Гц - 30МГц (+0,01%), память на 10 установок органов управления, одновременная индикация основной и растянутой развёртки, растяжка развёртки х5, х10, х20, автовыбор источника синхросигнала, квазиэлектронное управл., вес. 7,2 кг</t>
  </si>
  <si>
    <t>GOS-6030</t>
  </si>
  <si>
    <t>Нагревательный элемент к паяльникам MicroTool и CTA20</t>
  </si>
  <si>
    <t>64100J</t>
  </si>
  <si>
    <t xml:space="preserve">Нагревательный элемент к паяльнику TechTool  </t>
  </si>
  <si>
    <t>3-632-13</t>
  </si>
  <si>
    <t>TL-08C</t>
  </si>
  <si>
    <t>3CA03-4006</t>
  </si>
  <si>
    <t>U пост.0,1мВ - 600 В,U пер.1мВ-600 В, I пост.0,1 мкА-3,2 мА, сопр. 0,1 Ом-32 МОм, режим удержания показаний и прозвонки, дополнительная линейная шкала</t>
  </si>
  <si>
    <t>APPA 67</t>
  </si>
  <si>
    <t>GDM-8055G</t>
  </si>
  <si>
    <t>КАЛИБРАТОРЫ И ПОВЕРОЧНОЕ ОБОРУДОВАНИЕ</t>
  </si>
  <si>
    <t>PEL-300</t>
  </si>
  <si>
    <t>МУЛЬТИМЕТРЫ ЦИФРОВЫЕ</t>
  </si>
  <si>
    <t>Цены указаны в у.е. с учетом НДС.</t>
  </si>
  <si>
    <t xml:space="preserve">Торговая марка </t>
  </si>
  <si>
    <t>Цена [USD] полная</t>
  </si>
  <si>
    <t xml:space="preserve"> </t>
  </si>
  <si>
    <t>CNT-66, опция 04</t>
  </si>
  <si>
    <t>Интерфейс GPIB/IEEE-488 с функциями SH, AH,Т5,L4, SR1, RL1, DC1,DT1, E2, скорость обработки данных 5изм./сек. (обычный режим) и 100изм./сек. (ускоренный режим)</t>
  </si>
  <si>
    <t>60 В 6 А цифровая индикация тока и напряжения, защита от перенапряжения, дистанционное вкл./выкл.</t>
  </si>
  <si>
    <t xml:space="preserve">10 В 5 А </t>
  </si>
  <si>
    <t>Полные ТТД и техническую консультацию можно получить по E-mail: prist@prist.com или на сайте "ПРИСТ" www.prist.com</t>
  </si>
  <si>
    <t>Клещи электроизмерительные, I перем. 0-600 А, E202 пер. 0,1-600 В, сопротивление 1Ом - 40 Ком, прозвонка</t>
  </si>
  <si>
    <t>APPA 33II</t>
  </si>
  <si>
    <t>1813 EL</t>
  </si>
  <si>
    <t>1824 LP</t>
  </si>
  <si>
    <t>1825 LP</t>
  </si>
  <si>
    <t>Высокотеплопроводный,  внутр. диаметр 1,0мм, внешний - 2,0мм  (к X-Tool)</t>
  </si>
  <si>
    <t>722EN1023</t>
  </si>
  <si>
    <t>722EN1223</t>
  </si>
  <si>
    <t>Высокотеплопроводный,  внутр. диаметр 1,2мм, внешний - 2,3мм  (к X-Tool)</t>
  </si>
  <si>
    <t>0,1Гц-1,3ГГц, период, отношение частот, интервал времен, число импульсов, измерение входного min/max напряжения, удержание показаний, нестабильность 10(-6), GPIB (опция), 9-разядный ЖКИ, масса 2,1кг.</t>
  </si>
  <si>
    <t>1 вход, термопара К-типа,  -200 - 1370 гр.С/-328 - 2498 гр.F (с соответствующим датчиком), разрешение 0.1 гр.C/F, погрешность 0.3%, дельта-измерения, удержание, мин/макс, усреднение, секундомер, RS-232, универсальное питание, автовыключение</t>
  </si>
  <si>
    <t>2 входа, термопара К-типа,  -200 - 1370 гр.С/-328 - 2498 гр.F (с соответствующим датчиком), разрешение 0.1 гр.C/F, погрешность 0.3%, дельта-измерения, Т1 - Т2, удержание, мин/макс, усреднение, RS-232, универсальное питание, автовыключение</t>
  </si>
  <si>
    <t>1 вход, термопара К- и J-типа,  -200 - 1370 гр.С/-328 - 2498 гр.F (с соответствующим датчиком), разрешение 0.1 гр.C/F, погрешность 0.1%, дельта-измерения, удержание, мин/макс, усреднение, секундомер, RS-232, универсальное питание, автовыключение</t>
  </si>
  <si>
    <t>2 входа, термопара К- и J-типа,  -200 - 1370 гр.С/-328 - 2498 гр.F (с соответствующим датчиком), разрешение 0.1 гр.C/F, погрешность 0.1%, дельта-измерения, Т1 - Т2, удержание, мин/макс, усреднение, RS-232, универсальное питание, автовыключение</t>
  </si>
  <si>
    <t>1 вход, термопара К-типа,  -200 - 1370 гр.С/-328 - 2498 гр.F (с соответствующим датчиком), разрешение 0.1 гр.C/F, погрешность 0.3%, дельта-измерения, удержание, мин/макс, батарейное питание, автовыключение</t>
  </si>
  <si>
    <t>2 входа, термопара К-типа,  -200 - 1370 гр.С/-328 - 2498 гр.F (с соответствующим датчиком), разрешение 0.1 гр.C/F, погрешность 0.3%, дельта-измерения, удержание, мин/макс, батарейное питание, автовыключение</t>
  </si>
  <si>
    <t>Измерение температуры и влажности: 1 вход, универсальный датчик, температура -20 - 60 гр.С/-4 - 140 гр.F, разрешение 0.1 гр.C/F, погрешность 0.7 гр.С/1.4 гр.F, влажность 0 - 100%, разрешение 0.1%, погрешность 2.5%, удержание, мин/макс, секундомер, RS-232, универсальное питание, автовыключение, блокировка автовыкл-ия</t>
  </si>
  <si>
    <t>АКСЕССУАРЫ К ИЗМЕРИТЕЛЯМ  RLC фирмы "GOOD WILL"</t>
  </si>
  <si>
    <t>АКСЕССУАРЫ К ИЗМЕРИТЕЛЯМ  RLC фирмы "MOTECH"</t>
  </si>
  <si>
    <t>АКСЕССУАРЫ К ИЗМЕРИТЕЛЯМ RLC фирмы GOOD WILL</t>
  </si>
  <si>
    <t>АКСЕССУАРЫ К ИЗМЕРИТЕЛЯМ RLC фирмы MOTECH</t>
  </si>
  <si>
    <t>0.159 пФ - 15.92 мФ, 0.159 мкГн - 9999 Гн, 0.01 Ом - 20 МОм, Z/Q/D/фазовый сдвиг/ЭПС, тест-сигнал 100/120Гц/1/10/100 кГц и 0.05/0/25/1 В, базовая погрешность 0,2%, скорость измерения 4.5 или 2.5 изм/сек., компенсация параметров ХХ и КЗ, Δ-измерения, ИК-порт RS-232С, портативный,универсальное питание, щуп TL-08C</t>
  </si>
  <si>
    <t>0.159 пФ - 15.92 мФ, 0.159 мкГн - 9999 Гн, 0.01 Ом - 20 МОм, Z/Q/D/фазовый сдвиг/ЭПС, тест-сигнал 100/120Гц/1/10 кГц и 0.05/0/25/1 В, базовая погрешность 0,2%, скорость измерения 4.5 или 2.5 изм/сек., компенсация параметров ХХ и КЗ, Δ-измерения, ИК-порт RS-232С, портативный, универсальное питание, щуп TL-08C</t>
  </si>
  <si>
    <t>(30 В 2 А) x 2,доп. выход 5В 3 А, аналоговая индикация тока и напряжения, обеспечивает параллельное или последовательное включение с увеличением тока или напряжения</t>
  </si>
  <si>
    <t>(30 В 6 А) x 2,доп. выход 5В 3 А, аналоговая индикация тока и напряжения, обеспечивает параллельное или последовательное включение сувеличением тока или напряжения</t>
  </si>
  <si>
    <t>0-300 В (фикс. значения 110/220 В), 45-500 Гц (фикс. значения 50/60/120/400 Гц), дискретность установки 0.1/1В и 0.1/1/10Гц, макс. ток 4.2 А, макс. мощность 500 ВА, цифровая индикация В/Гц/А, Вт, cosф, коэф. гармоник не более 0.5%</t>
  </si>
  <si>
    <t xml:space="preserve">Набор "CARAT" из 9 антистатических монтажных и регулировочных инструментов в кожаном футляре с молнией (347г): узкие подогнутые миникусачки 130мм Euroline с суперкреплением (для мягкого провода до 0,6мм); узкие минищипцы 130мм Euroline c суперкреплением; </t>
  </si>
  <si>
    <t>Набор из 6 хром-ванадиевых отверток 140-150мм (с антистатической ручкой 90мм), 139г, на антистат. подставке: крестовидные типоразмеров 000 (2,5мм); 00(2,5мм); 0(3мм); прямоугольные с рабочими гранями 1,2x0,25мм; 2,0x0,4мм; 3,0x0,5мм</t>
  </si>
  <si>
    <t>Набор из 6 хром-ванадиевых отверток 140-150мм (с антистатической ручкой 90мм), 135г, на антистат. подставке: шестигранник 0,7мм; 0,9мм; 1,3мм;1,5мм ;2,0мм ;2,5мм</t>
  </si>
  <si>
    <t>COCIS-A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</si>
</sst>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d\ mmmm\,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&quot;р.&quot;;[Red]#,##0.00&quot;р.&quot;"/>
    <numFmt numFmtId="170" formatCode="#,##0.00_р_."/>
    <numFmt numFmtId="171" formatCode="dd\ mmm\ yy"/>
  </numFmts>
  <fonts count="52">
    <font>
      <sz val="10"/>
      <name val="Arial Cyr"/>
      <family val="0"/>
    </font>
    <font>
      <sz val="11"/>
      <color indexed="8"/>
      <name val="Times New Roman"/>
      <family val="1"/>
    </font>
    <font>
      <b/>
      <sz val="26"/>
      <name val="Arial Cyr"/>
      <family val="2"/>
    </font>
    <font>
      <sz val="26"/>
      <name val="Arial Cyr"/>
      <family val="2"/>
    </font>
    <font>
      <sz val="9"/>
      <name val="Arial CYR"/>
      <family val="0"/>
    </font>
    <font>
      <b/>
      <sz val="26"/>
      <name val="Times New Roman"/>
      <family val="1"/>
    </font>
    <font>
      <b/>
      <sz val="9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9"/>
      <name val="Arial"/>
      <family val="2"/>
    </font>
    <font>
      <b/>
      <sz val="10"/>
      <name val="Verdan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color indexed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9"/>
      <name val="Times New Roman CYR"/>
      <family val="1"/>
    </font>
    <font>
      <sz val="7"/>
      <name val="Arial Cyr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sz val="14"/>
      <color indexed="4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8"/>
      <name val="Adver Gothic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u val="single"/>
      <sz val="14"/>
      <color indexed="48"/>
      <name val="Arial Cyr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>
      <alignment horizontal="left"/>
      <protection/>
    </xf>
    <xf numFmtId="0" fontId="14" fillId="0" borderId="1" applyProtection="0">
      <alignment horizontal="left" vertical="center"/>
    </xf>
    <xf numFmtId="0" fontId="15" fillId="2" borderId="2">
      <alignment horizontal="left" indent="2"/>
      <protection/>
    </xf>
    <xf numFmtId="0" fontId="19" fillId="0" borderId="0" applyNumberFormat="0" applyFill="0" applyBorder="0" applyAlignment="0" applyProtection="0"/>
    <xf numFmtId="0" fontId="4" fillId="0" borderId="3" applyNumberFormat="0" applyFont="0" applyFill="0" applyBorder="0" applyProtection="0">
      <alignment horizontal="center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>
      <alignment vertical="top" wrapText="1"/>
      <protection/>
    </xf>
    <xf numFmtId="0" fontId="16" fillId="0" borderId="3" applyNumberFormat="0">
      <alignment horizontal="center" vertical="top"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3" applyNumberFormat="0">
      <alignment horizontal="left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ill="0" applyBorder="0">
      <alignment horizontal="right" vertical="top"/>
      <protection/>
    </xf>
  </cellStyleXfs>
  <cellXfs count="367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19" applyFont="1" applyBorder="1">
      <alignment horizontal="center" vertical="center"/>
    </xf>
    <xf numFmtId="164" fontId="5" fillId="0" borderId="0" xfId="29" applyFont="1">
      <alignment horizontal="right" vertical="top"/>
      <protection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19" applyFont="1" applyBorder="1">
      <alignment horizontal="center" vertical="center"/>
    </xf>
    <xf numFmtId="164" fontId="8" fillId="0" borderId="0" xfId="29" applyFont="1">
      <alignment horizontal="right" vertical="top"/>
      <protection/>
    </xf>
    <xf numFmtId="0" fontId="4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19" applyBorder="1">
      <alignment horizontal="center" vertical="center"/>
    </xf>
    <xf numFmtId="164" fontId="6" fillId="0" borderId="0" xfId="29">
      <alignment horizontal="right" vertical="top"/>
      <protection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19" applyFont="1" applyFill="1" applyBorder="1" applyAlignment="1">
      <alignment horizontal="center" vertical="center"/>
    </xf>
    <xf numFmtId="164" fontId="12" fillId="3" borderId="4" xfId="29" applyFont="1" applyFill="1" applyBorder="1" applyAlignment="1">
      <alignment horizontal="center" vertical="center"/>
      <protection/>
    </xf>
    <xf numFmtId="0" fontId="13" fillId="0" borderId="0" xfId="15">
      <alignment horizontal="left"/>
      <protection/>
    </xf>
    <xf numFmtId="164" fontId="13" fillId="0" borderId="0" xfId="15">
      <alignment horizontal="left"/>
      <protection/>
    </xf>
    <xf numFmtId="0" fontId="14" fillId="0" borderId="1" xfId="16">
      <alignment horizontal="left" vertical="center"/>
    </xf>
    <xf numFmtId="0" fontId="15" fillId="2" borderId="2" xfId="17">
      <alignment horizontal="left" indent="2"/>
      <protection/>
    </xf>
    <xf numFmtId="1" fontId="16" fillId="0" borderId="3" xfId="23" applyNumberFormat="1">
      <alignment horizontal="center" vertical="top"/>
      <protection/>
    </xf>
    <xf numFmtId="9" fontId="17" fillId="0" borderId="3" xfId="26" applyNumberFormat="1">
      <alignment horizontal="left" vertical="top" wrapText="1"/>
      <protection/>
    </xf>
    <xf numFmtId="0" fontId="17" fillId="0" borderId="3" xfId="26">
      <alignment horizontal="left" vertical="top" wrapText="1"/>
      <protection/>
    </xf>
    <xf numFmtId="0" fontId="17" fillId="0" borderId="3" xfId="19">
      <alignment horizontal="center" vertical="center"/>
    </xf>
    <xf numFmtId="164" fontId="17" fillId="0" borderId="3" xfId="26" applyNumberFormat="1">
      <alignment horizontal="left" vertical="top" wrapText="1"/>
      <protection/>
    </xf>
    <xf numFmtId="164" fontId="6" fillId="0" borderId="3" xfId="29">
      <alignment horizontal="right" vertical="top"/>
      <protection/>
    </xf>
    <xf numFmtId="0" fontId="16" fillId="0" borderId="3" xfId="23">
      <alignment horizontal="center" vertical="top"/>
      <protection/>
    </xf>
    <xf numFmtId="0" fontId="17" fillId="0" borderId="3" xfId="26" applyNumberFormat="1">
      <alignment horizontal="left" vertical="top" wrapText="1"/>
      <protection/>
    </xf>
    <xf numFmtId="0" fontId="4" fillId="0" borderId="3" xfId="19">
      <alignment horizontal="center" vertical="center"/>
    </xf>
    <xf numFmtId="0" fontId="15" fillId="2" borderId="2" xfId="17" applyAlignment="1">
      <alignment horizontal="left" indent="2"/>
      <protection/>
    </xf>
    <xf numFmtId="0" fontId="14" fillId="0" borderId="1" xfId="16" applyAlignment="1">
      <alignment horizontal="left" vertical="center" indent="1"/>
    </xf>
    <xf numFmtId="0" fontId="17" fillId="0" borderId="3" xfId="26" applyFont="1">
      <alignment horizontal="left" vertical="top" wrapText="1"/>
      <protection/>
    </xf>
    <xf numFmtId="164" fontId="17" fillId="0" borderId="3" xfId="26" applyNumberFormat="1" quotePrefix="1">
      <alignment horizontal="left" vertical="top" wrapText="1"/>
      <protection/>
    </xf>
    <xf numFmtId="9" fontId="17" fillId="0" borderId="5" xfId="26" applyNumberFormat="1" applyBorder="1">
      <alignment horizontal="left" vertical="top" wrapText="1"/>
      <protection/>
    </xf>
    <xf numFmtId="0" fontId="17" fillId="0" borderId="3" xfId="26" applyBorder="1">
      <alignment horizontal="left" vertical="top" wrapText="1"/>
      <protection/>
    </xf>
    <xf numFmtId="0" fontId="4" fillId="0" borderId="3" xfId="19" applyBorder="1">
      <alignment horizontal="center" vertical="center"/>
    </xf>
    <xf numFmtId="164" fontId="17" fillId="0" borderId="5" xfId="26" applyNumberFormat="1" applyBorder="1">
      <alignment horizontal="left" vertical="top" wrapText="1"/>
      <protection/>
    </xf>
    <xf numFmtId="164" fontId="6" fillId="0" borderId="0" xfId="29" applyBorder="1">
      <alignment horizontal="right" vertical="top"/>
      <protection/>
    </xf>
    <xf numFmtId="0" fontId="13" fillId="0" borderId="6" xfId="15" applyBorder="1">
      <alignment horizontal="left"/>
      <protection/>
    </xf>
    <xf numFmtId="0" fontId="11" fillId="3" borderId="0" xfId="0" applyFont="1" applyFill="1" applyBorder="1" applyAlignment="1">
      <alignment horizontal="center" vertical="center" wrapText="1"/>
    </xf>
    <xf numFmtId="9" fontId="17" fillId="0" borderId="3" xfId="0" applyNumberFormat="1" applyFont="1" applyFill="1" applyBorder="1" applyAlignment="1">
      <alignment horizontal="left" vertical="top" shrinkToFit="1"/>
    </xf>
    <xf numFmtId="0" fontId="18" fillId="0" borderId="3" xfId="0" applyFont="1" applyFill="1" applyBorder="1" applyAlignment="1">
      <alignment horizontal="center" vertical="top" wrapText="1"/>
    </xf>
    <xf numFmtId="164" fontId="17" fillId="0" borderId="3" xfId="0" applyNumberFormat="1" applyFont="1" applyFill="1" applyBorder="1" applyAlignment="1">
      <alignment horizontal="right" vertical="top" wrapText="1"/>
    </xf>
    <xf numFmtId="0" fontId="17" fillId="0" borderId="3" xfId="0" applyFont="1" applyFill="1" applyBorder="1" applyAlignment="1">
      <alignment horizontal="left" vertical="top" wrapText="1"/>
    </xf>
    <xf numFmtId="1" fontId="17" fillId="0" borderId="3" xfId="0" applyNumberFormat="1" applyFont="1" applyFill="1" applyBorder="1" applyAlignment="1">
      <alignment horizontal="center" vertical="top" shrinkToFit="1"/>
    </xf>
    <xf numFmtId="0" fontId="17" fillId="0" borderId="3" xfId="0" applyFont="1" applyFill="1" applyBorder="1" applyAlignment="1">
      <alignment horizontal="center" vertical="top"/>
    </xf>
    <xf numFmtId="164" fontId="18" fillId="0" borderId="3" xfId="0" applyNumberFormat="1" applyFont="1" applyFill="1" applyBorder="1" applyAlignment="1">
      <alignment horizontal="right" vertical="top" wrapText="1"/>
    </xf>
    <xf numFmtId="9" fontId="17" fillId="0" borderId="7" xfId="0" applyNumberFormat="1" applyFont="1" applyFill="1" applyBorder="1" applyAlignment="1">
      <alignment horizontal="left" vertical="top" shrinkToFit="1"/>
    </xf>
    <xf numFmtId="0" fontId="15" fillId="2" borderId="2" xfId="17" applyFont="1">
      <alignment horizontal="left" indent="2"/>
      <protection/>
    </xf>
    <xf numFmtId="9" fontId="17" fillId="0" borderId="3" xfId="26" applyNumberFormat="1" applyBorder="1">
      <alignment horizontal="left" vertical="top" wrapText="1"/>
      <protection/>
    </xf>
    <xf numFmtId="0" fontId="17" fillId="0" borderId="3" xfId="26" applyNumberFormat="1" applyBorder="1">
      <alignment horizontal="left" vertical="top" wrapText="1"/>
      <protection/>
    </xf>
    <xf numFmtId="164" fontId="17" fillId="0" borderId="3" xfId="26" applyNumberFormat="1" applyBorder="1">
      <alignment horizontal="left" vertical="top" wrapText="1"/>
      <protection/>
    </xf>
    <xf numFmtId="0" fontId="19" fillId="0" borderId="3" xfId="19">
      <alignment horizontal="center" vertical="center"/>
    </xf>
    <xf numFmtId="0" fontId="14" fillId="0" borderId="1" xfId="16" applyFont="1">
      <alignment horizontal="left" vertical="center"/>
    </xf>
    <xf numFmtId="0" fontId="4" fillId="0" borderId="5" xfId="19" applyBorder="1">
      <alignment horizontal="center" vertical="center"/>
    </xf>
    <xf numFmtId="0" fontId="4" fillId="2" borderId="0" xfId="19" applyBorder="1">
      <alignment horizontal="center" vertical="center"/>
    </xf>
    <xf numFmtId="0" fontId="23" fillId="0" borderId="0" xfId="0" applyFont="1" applyAlignment="1">
      <alignment horizontal="left" indent="1"/>
    </xf>
    <xf numFmtId="0" fontId="4" fillId="0" borderId="3" xfId="19" applyFont="1">
      <alignment horizontal="center" vertical="center"/>
    </xf>
    <xf numFmtId="0" fontId="23" fillId="0" borderId="0" xfId="18" applyFont="1" applyFill="1" applyAlignment="1">
      <alignment/>
    </xf>
    <xf numFmtId="1" fontId="16" fillId="0" borderId="5" xfId="23" applyNumberFormat="1" applyBorder="1">
      <alignment horizontal="center" vertical="top"/>
      <protection/>
    </xf>
    <xf numFmtId="0" fontId="17" fillId="0" borderId="5" xfId="26" applyBorder="1">
      <alignment horizontal="left" vertical="top" wrapText="1"/>
      <protection/>
    </xf>
    <xf numFmtId="0" fontId="17" fillId="0" borderId="5" xfId="19" applyBorder="1">
      <alignment horizontal="center" vertical="center"/>
    </xf>
    <xf numFmtId="164" fontId="6" fillId="0" borderId="5" xfId="29" applyBorder="1">
      <alignment horizontal="right" vertical="top"/>
      <protection/>
    </xf>
    <xf numFmtId="0" fontId="16" fillId="0" borderId="7" xfId="23" applyBorder="1">
      <alignment horizontal="center" vertical="top"/>
      <protection/>
    </xf>
    <xf numFmtId="9" fontId="17" fillId="0" borderId="7" xfId="26" applyNumberFormat="1" applyBorder="1">
      <alignment horizontal="left" vertical="top" wrapText="1"/>
      <protection/>
    </xf>
    <xf numFmtId="0" fontId="17" fillId="0" borderId="7" xfId="26" applyNumberFormat="1" applyBorder="1">
      <alignment horizontal="left" vertical="top" wrapText="1"/>
      <protection/>
    </xf>
    <xf numFmtId="0" fontId="17" fillId="0" borderId="7" xfId="26" applyBorder="1">
      <alignment horizontal="left" vertical="top" wrapText="1"/>
      <protection/>
    </xf>
    <xf numFmtId="164" fontId="17" fillId="0" borderId="7" xfId="26" applyNumberFormat="1" applyBorder="1">
      <alignment horizontal="left" vertical="top" wrapText="1"/>
      <protection/>
    </xf>
    <xf numFmtId="164" fontId="6" fillId="0" borderId="3" xfId="29" applyProtection="1">
      <alignment horizontal="right" vertical="top"/>
      <protection hidden="1"/>
    </xf>
    <xf numFmtId="164" fontId="6" fillId="0" borderId="3" xfId="29" applyBorder="1" applyProtection="1">
      <alignment horizontal="right" vertical="top"/>
      <protection hidden="1"/>
    </xf>
    <xf numFmtId="164" fontId="6" fillId="0" borderId="7" xfId="29" applyBorder="1" applyProtection="1">
      <alignment horizontal="right" vertical="top"/>
      <protection hidden="1"/>
    </xf>
    <xf numFmtId="0" fontId="17" fillId="0" borderId="7" xfId="0" applyNumberFormat="1" applyFont="1" applyFill="1" applyBorder="1" applyAlignment="1">
      <alignment horizontal="left" vertical="top" shrinkToFit="1"/>
    </xf>
    <xf numFmtId="0" fontId="18" fillId="0" borderId="7" xfId="0" applyFont="1" applyFill="1" applyBorder="1" applyAlignment="1">
      <alignment horizontal="center" vertical="top" wrapText="1"/>
    </xf>
    <xf numFmtId="164" fontId="17" fillId="0" borderId="7" xfId="0" applyNumberFormat="1" applyFont="1" applyFill="1" applyBorder="1" applyAlignment="1">
      <alignment horizontal="right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3" xfId="0" applyNumberFormat="1" applyFont="1" applyFill="1" applyBorder="1" applyAlignment="1">
      <alignment horizontal="left" vertical="top" shrinkToFit="1"/>
    </xf>
    <xf numFmtId="0" fontId="17" fillId="0" borderId="7" xfId="0" applyFont="1" applyFill="1" applyBorder="1" applyAlignment="1">
      <alignment horizontal="center" vertical="top"/>
    </xf>
    <xf numFmtId="0" fontId="17" fillId="0" borderId="3" xfId="26" applyFill="1" applyBorder="1">
      <alignment horizontal="left" vertical="top" wrapText="1"/>
      <protection/>
    </xf>
    <xf numFmtId="0" fontId="0" fillId="0" borderId="3" xfId="0" applyBorder="1" applyAlignment="1">
      <alignment/>
    </xf>
    <xf numFmtId="0" fontId="17" fillId="0" borderId="3" xfId="26" applyFont="1" applyFill="1" applyBorder="1">
      <alignment horizontal="left" vertical="top" wrapText="1"/>
      <protection/>
    </xf>
    <xf numFmtId="0" fontId="17" fillId="0" borderId="3" xfId="26" applyFont="1" applyBorder="1">
      <alignment horizontal="left" vertical="top" wrapText="1"/>
      <protection/>
    </xf>
    <xf numFmtId="0" fontId="16" fillId="0" borderId="3" xfId="0" applyFont="1" applyBorder="1" applyAlignment="1">
      <alignment/>
    </xf>
    <xf numFmtId="164" fontId="6" fillId="0" borderId="3" xfId="29" applyBorder="1">
      <alignment horizontal="right" vertical="top"/>
      <protection/>
    </xf>
    <xf numFmtId="0" fontId="15" fillId="2" borderId="8" xfId="17" applyBorder="1">
      <alignment horizontal="left" indent="2"/>
      <protection/>
    </xf>
    <xf numFmtId="0" fontId="15" fillId="2" borderId="8" xfId="17" applyFont="1" applyBorder="1">
      <alignment horizontal="left" indent="2"/>
      <protection/>
    </xf>
    <xf numFmtId="0" fontId="15" fillId="2" borderId="0" xfId="17" applyBorder="1">
      <alignment horizontal="left" indent="2"/>
      <protection/>
    </xf>
    <xf numFmtId="0" fontId="15" fillId="2" borderId="9" xfId="17" applyBorder="1">
      <alignment horizontal="left" indent="2"/>
      <protection/>
    </xf>
    <xf numFmtId="0" fontId="15" fillId="2" borderId="0" xfId="17" applyFont="1" applyBorder="1">
      <alignment horizontal="left" indent="2"/>
      <protection/>
    </xf>
    <xf numFmtId="164" fontId="17" fillId="0" borderId="0" xfId="26" applyNumberFormat="1" applyBorder="1">
      <alignment horizontal="left" vertical="top" wrapText="1"/>
      <protection/>
    </xf>
    <xf numFmtId="0" fontId="17" fillId="0" borderId="0" xfId="26" applyBorder="1">
      <alignment horizontal="left" vertical="top" wrapText="1"/>
      <protection/>
    </xf>
    <xf numFmtId="0" fontId="17" fillId="0" borderId="3" xfId="26" applyFont="1" applyBorder="1" applyAlignment="1">
      <alignment horizontal="left" vertical="top" wrapText="1"/>
      <protection/>
    </xf>
    <xf numFmtId="0" fontId="14" fillId="0" borderId="3" xfId="16" applyFont="1" applyBorder="1">
      <alignment horizontal="left" vertical="center"/>
    </xf>
    <xf numFmtId="0" fontId="14" fillId="0" borderId="3" xfId="16" applyBorder="1">
      <alignment horizontal="left" vertical="center"/>
    </xf>
    <xf numFmtId="0" fontId="16" fillId="0" borderId="3" xfId="0" applyFont="1" applyBorder="1" applyAlignment="1">
      <alignment vertical="top"/>
    </xf>
    <xf numFmtId="0" fontId="16" fillId="0" borderId="3" xfId="0" applyFont="1" applyBorder="1" applyAlignment="1">
      <alignment vertical="top" wrapText="1"/>
    </xf>
    <xf numFmtId="0" fontId="14" fillId="0" borderId="9" xfId="16" applyBorder="1">
      <alignment horizontal="left" vertical="center"/>
    </xf>
    <xf numFmtId="0" fontId="17" fillId="0" borderId="7" xfId="26" applyFont="1" applyBorder="1">
      <alignment horizontal="left" vertical="top" wrapText="1"/>
      <protection/>
    </xf>
    <xf numFmtId="0" fontId="14" fillId="0" borderId="9" xfId="16" applyFont="1" applyBorder="1">
      <alignment horizontal="left" vertical="center"/>
    </xf>
    <xf numFmtId="0" fontId="16" fillId="0" borderId="3" xfId="23" applyBorder="1">
      <alignment horizontal="center" vertical="top"/>
      <protection/>
    </xf>
    <xf numFmtId="0" fontId="17" fillId="0" borderId="3" xfId="0" applyFont="1" applyBorder="1" applyAlignment="1">
      <alignment horizontal="left" vertical="top" wrapText="1"/>
    </xf>
    <xf numFmtId="164" fontId="6" fillId="0" borderId="3" xfId="29" applyFont="1" applyProtection="1">
      <alignment horizontal="right" vertical="top"/>
      <protection hidden="1"/>
    </xf>
    <xf numFmtId="0" fontId="0" fillId="0" borderId="0" xfId="0" applyAlignment="1">
      <alignment horizontal="left"/>
    </xf>
    <xf numFmtId="0" fontId="29" fillId="0" borderId="0" xfId="0" applyFont="1" applyAlignment="1">
      <alignment horizontal="center"/>
    </xf>
    <xf numFmtId="0" fontId="14" fillId="0" borderId="0" xfId="16" applyFont="1" applyBorder="1">
      <alignment horizontal="left" vertical="center"/>
    </xf>
    <xf numFmtId="0" fontId="23" fillId="0" borderId="0" xfId="18" applyFont="1" applyFill="1" applyBorder="1" applyAlignment="1">
      <alignment/>
    </xf>
    <xf numFmtId="0" fontId="14" fillId="0" borderId="10" xfId="16" applyBorder="1">
      <alignment horizontal="left" vertical="center"/>
    </xf>
    <xf numFmtId="0" fontId="24" fillId="0" borderId="10" xfId="16" applyFont="1" applyBorder="1" applyAlignment="1">
      <alignment horizontal="right" vertical="center"/>
    </xf>
    <xf numFmtId="0" fontId="23" fillId="0" borderId="10" xfId="18" applyFont="1" applyBorder="1" applyAlignment="1">
      <alignment horizontal="left" vertical="center" indent="2"/>
    </xf>
    <xf numFmtId="0" fontId="25" fillId="0" borderId="10" xfId="16" applyFont="1" applyBorder="1">
      <alignment horizontal="left" vertical="center"/>
    </xf>
    <xf numFmtId="0" fontId="23" fillId="0" borderId="10" xfId="18" applyFont="1" applyFill="1" applyBorder="1" applyAlignment="1">
      <alignment horizontal="left" indent="2"/>
    </xf>
    <xf numFmtId="0" fontId="14" fillId="0" borderId="11" xfId="16" applyBorder="1">
      <alignment horizontal="left" vertical="center"/>
    </xf>
    <xf numFmtId="0" fontId="24" fillId="0" borderId="11" xfId="16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5" fillId="0" borderId="1" xfId="16" applyFont="1">
      <alignment horizontal="left" vertical="center"/>
    </xf>
    <xf numFmtId="0" fontId="14" fillId="0" borderId="0" xfId="18" applyFont="1" applyAlignment="1">
      <alignment horizontal="left" vertical="center"/>
    </xf>
    <xf numFmtId="0" fontId="14" fillId="0" borderId="10" xfId="18" applyFont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32" fillId="0" borderId="0" xfId="0" applyFont="1" applyAlignment="1">
      <alignment horizontal="center" vertical="center"/>
    </xf>
    <xf numFmtId="0" fontId="16" fillId="0" borderId="7" xfId="0" applyFont="1" applyBorder="1" applyAlignment="1">
      <alignment vertical="top" wrapText="1"/>
    </xf>
    <xf numFmtId="17" fontId="33" fillId="0" borderId="0" xfId="0" applyNumberFormat="1" applyFont="1" applyAlignment="1">
      <alignment/>
    </xf>
    <xf numFmtId="0" fontId="30" fillId="0" borderId="12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30" fillId="0" borderId="12" xfId="0" applyFont="1" applyBorder="1" applyAlignment="1">
      <alignment/>
    </xf>
    <xf numFmtId="0" fontId="30" fillId="0" borderId="12" xfId="0" applyFont="1" applyFill="1" applyBorder="1" applyAlignment="1">
      <alignment/>
    </xf>
    <xf numFmtId="0" fontId="33" fillId="0" borderId="0" xfId="0" applyFont="1" applyFill="1" applyAlignment="1">
      <alignment wrapText="1"/>
    </xf>
    <xf numFmtId="0" fontId="30" fillId="0" borderId="7" xfId="0" applyFont="1" applyBorder="1" applyAlignment="1">
      <alignment vertical="top" wrapText="1"/>
    </xf>
    <xf numFmtId="0" fontId="30" fillId="0" borderId="13" xfId="0" applyFont="1" applyBorder="1" applyAlignment="1">
      <alignment/>
    </xf>
    <xf numFmtId="0" fontId="30" fillId="0" borderId="5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30" fillId="0" borderId="14" xfId="0" applyFont="1" applyFill="1" applyBorder="1" applyAlignment="1">
      <alignment/>
    </xf>
    <xf numFmtId="0" fontId="33" fillId="0" borderId="0" xfId="0" applyFont="1" applyAlignment="1">
      <alignment/>
    </xf>
    <xf numFmtId="0" fontId="30" fillId="0" borderId="14" xfId="0" applyFont="1" applyBorder="1" applyAlignment="1">
      <alignment/>
    </xf>
    <xf numFmtId="0" fontId="0" fillId="0" borderId="15" xfId="0" applyBorder="1" applyAlignment="1">
      <alignment/>
    </xf>
    <xf numFmtId="0" fontId="27" fillId="0" borderId="0" xfId="0" applyFont="1" applyAlignment="1">
      <alignment/>
    </xf>
    <xf numFmtId="0" fontId="16" fillId="0" borderId="5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34" fillId="0" borderId="0" xfId="0" applyFont="1" applyAlignment="1">
      <alignment/>
    </xf>
    <xf numFmtId="0" fontId="30" fillId="0" borderId="12" xfId="0" applyFont="1" applyBorder="1" applyAlignment="1">
      <alignment vertical="top"/>
    </xf>
    <xf numFmtId="0" fontId="30" fillId="0" borderId="12" xfId="0" applyFont="1" applyFill="1" applyBorder="1" applyAlignment="1">
      <alignment vertical="top"/>
    </xf>
    <xf numFmtId="0" fontId="30" fillId="0" borderId="14" xfId="0" applyFont="1" applyFill="1" applyBorder="1" applyAlignment="1">
      <alignment vertical="top"/>
    </xf>
    <xf numFmtId="0" fontId="30" fillId="0" borderId="14" xfId="0" applyFont="1" applyBorder="1" applyAlignment="1">
      <alignment vertical="top"/>
    </xf>
    <xf numFmtId="0" fontId="30" fillId="0" borderId="12" xfId="0" applyFont="1" applyBorder="1" applyAlignment="1">
      <alignment horizontal="right" vertical="top"/>
    </xf>
    <xf numFmtId="0" fontId="30" fillId="0" borderId="14" xfId="0" applyFont="1" applyBorder="1" applyAlignment="1">
      <alignment horizontal="right" vertical="top"/>
    </xf>
    <xf numFmtId="0" fontId="31" fillId="3" borderId="16" xfId="0" applyFont="1" applyFill="1" applyBorder="1" applyAlignment="1">
      <alignment horizontal="center" wrapText="1"/>
    </xf>
    <xf numFmtId="0" fontId="30" fillId="4" borderId="9" xfId="0" applyFont="1" applyFill="1" applyBorder="1" applyAlignment="1">
      <alignment vertical="top"/>
    </xf>
    <xf numFmtId="0" fontId="30" fillId="4" borderId="12" xfId="0" applyFont="1" applyFill="1" applyBorder="1" applyAlignment="1">
      <alignment vertical="top"/>
    </xf>
    <xf numFmtId="0" fontId="30" fillId="4" borderId="13" xfId="0" applyFont="1" applyFill="1" applyBorder="1" applyAlignment="1">
      <alignment vertical="top" wrapText="1"/>
    </xf>
    <xf numFmtId="0" fontId="30" fillId="4" borderId="12" xfId="0" applyFont="1" applyFill="1" applyBorder="1" applyAlignment="1">
      <alignment vertical="top" wrapText="1"/>
    </xf>
    <xf numFmtId="0" fontId="30" fillId="4" borderId="12" xfId="0" applyFont="1" applyFill="1" applyBorder="1" applyAlignment="1">
      <alignment horizontal="right" vertical="top"/>
    </xf>
    <xf numFmtId="0" fontId="30" fillId="4" borderId="14" xfId="0" applyFont="1" applyFill="1" applyBorder="1" applyAlignment="1">
      <alignment horizontal="right" vertical="top"/>
    </xf>
    <xf numFmtId="0" fontId="30" fillId="4" borderId="12" xfId="0" applyFont="1" applyFill="1" applyBorder="1" applyAlignment="1">
      <alignment/>
    </xf>
    <xf numFmtId="0" fontId="35" fillId="0" borderId="0" xfId="0" applyFont="1" applyFill="1" applyAlignment="1">
      <alignment vertical="top"/>
    </xf>
    <xf numFmtId="0" fontId="36" fillId="0" borderId="0" xfId="0" applyFont="1" applyFill="1" applyAlignment="1">
      <alignment vertical="top"/>
    </xf>
    <xf numFmtId="0" fontId="26" fillId="0" borderId="0" xfId="15" applyFont="1">
      <alignment horizontal="left"/>
      <protection/>
    </xf>
    <xf numFmtId="0" fontId="16" fillId="4" borderId="3" xfId="0" applyFont="1" applyFill="1" applyBorder="1" applyAlignment="1">
      <alignment vertical="top" wrapText="1"/>
    </xf>
    <xf numFmtId="0" fontId="30" fillId="4" borderId="5" xfId="0" applyFont="1" applyFill="1" applyBorder="1" applyAlignment="1">
      <alignment vertical="top" wrapText="1"/>
    </xf>
    <xf numFmtId="0" fontId="16" fillId="4" borderId="5" xfId="0" applyFont="1" applyFill="1" applyBorder="1" applyAlignment="1">
      <alignment vertical="top" wrapText="1"/>
    </xf>
    <xf numFmtId="0" fontId="30" fillId="4" borderId="3" xfId="0" applyFont="1" applyFill="1" applyBorder="1" applyAlignment="1">
      <alignment vertical="top" wrapText="1"/>
    </xf>
    <xf numFmtId="1" fontId="16" fillId="0" borderId="3" xfId="23" applyNumberFormat="1" applyBorder="1">
      <alignment horizontal="center" vertical="top"/>
      <protection/>
    </xf>
    <xf numFmtId="0" fontId="17" fillId="0" borderId="3" xfId="26" applyFont="1" applyAlignment="1">
      <alignment horizontal="left" vertical="top" wrapText="1"/>
      <protection/>
    </xf>
    <xf numFmtId="1" fontId="16" fillId="0" borderId="17" xfId="23" applyNumberFormat="1" applyFill="1" applyBorder="1">
      <alignment horizontal="center" vertical="top"/>
      <protection/>
    </xf>
    <xf numFmtId="0" fontId="0" fillId="0" borderId="17" xfId="0" applyBorder="1" applyAlignment="1">
      <alignment/>
    </xf>
    <xf numFmtId="164" fontId="6" fillId="0" borderId="18" xfId="29" applyBorder="1">
      <alignment horizontal="right" vertical="top"/>
      <protection/>
    </xf>
    <xf numFmtId="0" fontId="14" fillId="0" borderId="19" xfId="16" applyBorder="1">
      <alignment horizontal="left" vertical="center"/>
    </xf>
    <xf numFmtId="0" fontId="17" fillId="0" borderId="0" xfId="26" applyFont="1" applyFill="1" applyBorder="1">
      <alignment horizontal="left" vertical="top" wrapText="1"/>
      <protection/>
    </xf>
    <xf numFmtId="0" fontId="17" fillId="0" borderId="17" xfId="0" applyFont="1" applyBorder="1" applyAlignment="1">
      <alignment horizontal="left" vertical="top" wrapText="1"/>
    </xf>
    <xf numFmtId="0" fontId="26" fillId="0" borderId="0" xfId="15" applyFont="1" applyBorder="1" applyAlignment="1">
      <alignment horizontal="left" vertical="center"/>
      <protection/>
    </xf>
    <xf numFmtId="0" fontId="26" fillId="0" borderId="1" xfId="18" applyFont="1" applyBorder="1" applyAlignment="1">
      <alignment horizontal="left" vertical="center"/>
    </xf>
    <xf numFmtId="0" fontId="14" fillId="0" borderId="11" xfId="18" applyFont="1" applyBorder="1" applyAlignment="1">
      <alignment horizontal="left" vertical="center"/>
    </xf>
    <xf numFmtId="0" fontId="37" fillId="0" borderId="1" xfId="16" applyFont="1" applyBorder="1" applyAlignment="1">
      <alignment horizontal="right" vertical="center"/>
    </xf>
    <xf numFmtId="0" fontId="26" fillId="0" borderId="0" xfId="15" applyFont="1" applyFill="1" applyAlignment="1">
      <alignment horizontal="left" vertical="center"/>
      <protection/>
    </xf>
    <xf numFmtId="0" fontId="14" fillId="0" borderId="20" xfId="16" applyBorder="1">
      <alignment horizontal="left" vertical="center"/>
    </xf>
    <xf numFmtId="0" fontId="0" fillId="0" borderId="0" xfId="0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30" fillId="0" borderId="3" xfId="0" applyFont="1" applyBorder="1" applyAlignment="1">
      <alignment horizontal="left" vertical="top" wrapText="1"/>
    </xf>
    <xf numFmtId="0" fontId="30" fillId="4" borderId="3" xfId="0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vertical="top" wrapText="1"/>
    </xf>
    <xf numFmtId="0" fontId="30" fillId="0" borderId="5" xfId="0" applyFont="1" applyFill="1" applyBorder="1" applyAlignment="1">
      <alignment vertical="top" wrapText="1"/>
    </xf>
    <xf numFmtId="0" fontId="13" fillId="4" borderId="21" xfId="15" applyFill="1" applyBorder="1" applyAlignment="1">
      <alignment horizontal="left"/>
      <protection/>
    </xf>
    <xf numFmtId="0" fontId="13" fillId="0" borderId="21" xfId="15" applyBorder="1" applyAlignment="1">
      <alignment horizontal="left"/>
      <protection/>
    </xf>
    <xf numFmtId="0" fontId="30" fillId="0" borderId="17" xfId="0" applyFont="1" applyBorder="1" applyAlignment="1">
      <alignment vertical="top" wrapText="1"/>
    </xf>
    <xf numFmtId="0" fontId="15" fillId="2" borderId="2" xfId="17" applyBorder="1">
      <alignment horizontal="left" indent="2"/>
      <protection/>
    </xf>
    <xf numFmtId="0" fontId="16" fillId="0" borderId="17" xfId="0" applyFont="1" applyBorder="1" applyAlignment="1">
      <alignment vertical="top" wrapText="1"/>
    </xf>
    <xf numFmtId="0" fontId="30" fillId="0" borderId="22" xfId="0" applyFont="1" applyBorder="1" applyAlignment="1">
      <alignment/>
    </xf>
    <xf numFmtId="0" fontId="30" fillId="5" borderId="12" xfId="0" applyFont="1" applyFill="1" applyBorder="1" applyAlignment="1">
      <alignment vertical="top"/>
    </xf>
    <xf numFmtId="0" fontId="31" fillId="2" borderId="8" xfId="0" applyFont="1" applyFill="1" applyBorder="1" applyAlignment="1">
      <alignment vertical="top"/>
    </xf>
    <xf numFmtId="0" fontId="31" fillId="2" borderId="8" xfId="0" applyFont="1" applyFill="1" applyBorder="1" applyAlignment="1">
      <alignment/>
    </xf>
    <xf numFmtId="0" fontId="30" fillId="4" borderId="14" xfId="0" applyFont="1" applyFill="1" applyBorder="1" applyAlignment="1">
      <alignment/>
    </xf>
    <xf numFmtId="0" fontId="13" fillId="0" borderId="23" xfId="15" applyFill="1" applyBorder="1" applyAlignment="1">
      <alignment horizontal="left"/>
      <protection/>
    </xf>
    <xf numFmtId="0" fontId="0" fillId="0" borderId="12" xfId="0" applyBorder="1" applyAlignment="1">
      <alignment horizontal="center" vertical="top"/>
    </xf>
    <xf numFmtId="0" fontId="13" fillId="0" borderId="22" xfId="15" applyFill="1" applyBorder="1" applyAlignment="1">
      <alignment/>
      <protection/>
    </xf>
    <xf numFmtId="0" fontId="16" fillId="0" borderId="12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38" fillId="0" borderId="3" xfId="0" applyFont="1" applyBorder="1" applyAlignment="1">
      <alignment vertical="top" wrapText="1"/>
    </xf>
    <xf numFmtId="0" fontId="40" fillId="0" borderId="0" xfId="0" applyFont="1" applyBorder="1" applyAlignment="1">
      <alignment/>
    </xf>
    <xf numFmtId="170" fontId="6" fillId="0" borderId="18" xfId="0" applyNumberFormat="1" applyFont="1" applyFill="1" applyBorder="1" applyAlignment="1">
      <alignment horizontal="right" vertical="top"/>
    </xf>
    <xf numFmtId="170" fontId="6" fillId="0" borderId="24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/>
    </xf>
    <xf numFmtId="0" fontId="23" fillId="0" borderId="10" xfId="18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18" applyFont="1" applyBorder="1" applyAlignment="1">
      <alignment wrapText="1"/>
    </xf>
    <xf numFmtId="0" fontId="41" fillId="0" borderId="0" xfId="0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170" fontId="6" fillId="0" borderId="18" xfId="0" applyNumberFormat="1" applyFont="1" applyFill="1" applyBorder="1" applyAlignment="1" applyProtection="1">
      <alignment horizontal="right" vertical="top"/>
      <protection hidden="1"/>
    </xf>
    <xf numFmtId="170" fontId="6" fillId="0" borderId="24" xfId="0" applyNumberFormat="1" applyFont="1" applyFill="1" applyBorder="1" applyAlignment="1" applyProtection="1">
      <alignment horizontal="right" vertical="top"/>
      <protection hidden="1"/>
    </xf>
    <xf numFmtId="170" fontId="6" fillId="0" borderId="25" xfId="0" applyNumberFormat="1" applyFont="1" applyFill="1" applyBorder="1" applyAlignment="1" applyProtection="1">
      <alignment horizontal="right" vertical="top"/>
      <protection hidden="1"/>
    </xf>
    <xf numFmtId="170" fontId="6" fillId="0" borderId="26" xfId="0" applyNumberFormat="1" applyFont="1" applyFill="1" applyBorder="1" applyAlignment="1" applyProtection="1">
      <alignment horizontal="right" vertical="top"/>
      <protection hidden="1"/>
    </xf>
    <xf numFmtId="0" fontId="13" fillId="0" borderId="23" xfId="15" applyFill="1" applyBorder="1" applyAlignment="1" applyProtection="1">
      <alignment horizontal="right" vertical="top"/>
      <protection hidden="1"/>
    </xf>
    <xf numFmtId="0" fontId="23" fillId="0" borderId="11" xfId="18" applyFont="1" applyBorder="1" applyAlignment="1">
      <alignment horizontal="left" vertical="center"/>
    </xf>
    <xf numFmtId="0" fontId="15" fillId="2" borderId="2" xfId="17" applyProtection="1">
      <alignment horizontal="left" indent="2"/>
      <protection hidden="1"/>
    </xf>
    <xf numFmtId="164" fontId="18" fillId="0" borderId="3" xfId="0" applyNumberFormat="1" applyFont="1" applyFill="1" applyBorder="1" applyAlignment="1" applyProtection="1">
      <alignment horizontal="right" vertical="top" wrapText="1"/>
      <protection hidden="1"/>
    </xf>
    <xf numFmtId="0" fontId="14" fillId="0" borderId="1" xfId="16" applyProtection="1">
      <alignment horizontal="left" vertical="center"/>
      <protection hidden="1"/>
    </xf>
    <xf numFmtId="0" fontId="14" fillId="0" borderId="9" xfId="16" applyBorder="1" applyProtection="1">
      <alignment horizontal="left" vertical="center"/>
      <protection hidden="1"/>
    </xf>
    <xf numFmtId="0" fontId="14" fillId="0" borderId="3" xfId="16" applyBorder="1" applyProtection="1">
      <alignment horizontal="left" vertical="center"/>
      <protection hidden="1"/>
    </xf>
    <xf numFmtId="0" fontId="15" fillId="2" borderId="8" xfId="17" applyBorder="1" applyProtection="1">
      <alignment horizontal="left" indent="2"/>
      <protection hidden="1"/>
    </xf>
    <xf numFmtId="0" fontId="15" fillId="2" borderId="9" xfId="17" applyBorder="1" applyProtection="1">
      <alignment horizontal="left" indent="2"/>
      <protection hidden="1"/>
    </xf>
    <xf numFmtId="164" fontId="6" fillId="0" borderId="5" xfId="29" applyBorder="1" applyProtection="1">
      <alignment horizontal="right" vertical="top"/>
      <protection hidden="1"/>
    </xf>
    <xf numFmtId="0" fontId="14" fillId="0" borderId="20" xfId="16" applyBorder="1" applyProtection="1">
      <alignment horizontal="left" vertical="center"/>
      <protection hidden="1"/>
    </xf>
    <xf numFmtId="164" fontId="18" fillId="0" borderId="7" xfId="0" applyNumberFormat="1" applyFont="1" applyFill="1" applyBorder="1" applyAlignment="1" applyProtection="1">
      <alignment horizontal="right" vertical="top" wrapText="1"/>
      <protection hidden="1"/>
    </xf>
    <xf numFmtId="0" fontId="15" fillId="2" borderId="0" xfId="17" applyBorder="1" applyProtection="1">
      <alignment horizontal="left" indent="2"/>
      <protection hidden="1"/>
    </xf>
    <xf numFmtId="164" fontId="13" fillId="0" borderId="0" xfId="15" applyBorder="1" applyProtection="1">
      <alignment horizontal="left"/>
      <protection hidden="1"/>
    </xf>
    <xf numFmtId="164" fontId="6" fillId="0" borderId="3" xfId="0" applyNumberFormat="1" applyFont="1" applyBorder="1" applyAlignment="1" applyProtection="1">
      <alignment vertical="top"/>
      <protection hidden="1"/>
    </xf>
    <xf numFmtId="164" fontId="6" fillId="0" borderId="3" xfId="0" applyNumberFormat="1" applyFont="1" applyBorder="1" applyAlignment="1" applyProtection="1">
      <alignment/>
      <protection hidden="1"/>
    </xf>
    <xf numFmtId="0" fontId="17" fillId="0" borderId="5" xfId="26" applyFont="1" applyBorder="1">
      <alignment horizontal="left" vertical="top" wrapText="1"/>
      <protection/>
    </xf>
    <xf numFmtId="0" fontId="4" fillId="0" borderId="5" xfId="19" applyFont="1" applyBorder="1">
      <alignment horizontal="center" vertical="center"/>
    </xf>
    <xf numFmtId="44" fontId="18" fillId="0" borderId="3" xfId="20" applyFont="1" applyAlignment="1">
      <alignment horizontal="left" vertical="top" wrapText="1"/>
    </xf>
    <xf numFmtId="9" fontId="17" fillId="0" borderId="18" xfId="26" applyNumberFormat="1" applyBorder="1">
      <alignment horizontal="left" vertical="top" wrapText="1"/>
      <protection/>
    </xf>
    <xf numFmtId="0" fontId="14" fillId="0" borderId="0" xfId="16" applyBorder="1">
      <alignment horizontal="left" vertical="center"/>
    </xf>
    <xf numFmtId="1" fontId="16" fillId="0" borderId="3" xfId="23" applyNumberFormat="1" applyFill="1" applyBorder="1">
      <alignment horizontal="center" vertical="top"/>
      <protection/>
    </xf>
    <xf numFmtId="0" fontId="14" fillId="0" borderId="23" xfId="16" applyBorder="1">
      <alignment horizontal="left" vertical="center"/>
    </xf>
    <xf numFmtId="44" fontId="18" fillId="0" borderId="3" xfId="26" applyFont="1">
      <alignment horizontal="left" vertical="top" wrapText="1"/>
      <protection/>
    </xf>
    <xf numFmtId="0" fontId="24" fillId="0" borderId="0" xfId="16" applyFont="1" applyBorder="1" applyAlignment="1">
      <alignment horizontal="right" vertical="center"/>
    </xf>
    <xf numFmtId="44" fontId="18" fillId="0" borderId="3" xfId="20" applyFont="1" applyAlignment="1">
      <alignment horizontal="right" vertical="top" wrapText="1"/>
    </xf>
    <xf numFmtId="0" fontId="4" fillId="0" borderId="3" xfId="0" applyFont="1" applyBorder="1" applyAlignment="1">
      <alignment horizontal="center" vertical="center"/>
    </xf>
    <xf numFmtId="0" fontId="15" fillId="2" borderId="2" xfId="17" applyFont="1" applyAlignment="1">
      <alignment horizontal="left" indent="2"/>
      <protection/>
    </xf>
    <xf numFmtId="1" fontId="16" fillId="0" borderId="12" xfId="23" applyNumberFormat="1" applyFill="1" applyBorder="1">
      <alignment horizontal="center" vertical="top"/>
      <protection/>
    </xf>
    <xf numFmtId="0" fontId="0" fillId="0" borderId="9" xfId="0" applyBorder="1" applyAlignment="1">
      <alignment/>
    </xf>
    <xf numFmtId="44" fontId="18" fillId="0" borderId="3" xfId="20" applyFont="1" applyFill="1" applyBorder="1" applyAlignment="1">
      <alignment horizontal="left" vertical="top" wrapText="1"/>
    </xf>
    <xf numFmtId="170" fontId="6" fillId="0" borderId="3" xfId="0" applyNumberFormat="1" applyFont="1" applyFill="1" applyBorder="1" applyAlignment="1" applyProtection="1">
      <alignment horizontal="right" vertical="top"/>
      <protection hidden="1"/>
    </xf>
    <xf numFmtId="0" fontId="15" fillId="2" borderId="8" xfId="17" applyBorder="1" applyAlignment="1">
      <alignment horizontal="center" wrapText="1"/>
      <protection/>
    </xf>
    <xf numFmtId="0" fontId="15" fillId="2" borderId="8" xfId="17" applyBorder="1" applyAlignment="1">
      <alignment horizontal="center"/>
      <protection/>
    </xf>
    <xf numFmtId="0" fontId="15" fillId="2" borderId="8" xfId="17" applyFont="1" applyBorder="1" applyAlignment="1">
      <alignment horizontal="left" indent="2"/>
      <protection/>
    </xf>
    <xf numFmtId="0" fontId="16" fillId="0" borderId="14" xfId="0" applyFont="1" applyBorder="1" applyAlignment="1">
      <alignment horizontal="center" vertical="top"/>
    </xf>
    <xf numFmtId="170" fontId="6" fillId="0" borderId="27" xfId="0" applyNumberFormat="1" applyFont="1" applyFill="1" applyBorder="1" applyAlignment="1" applyProtection="1">
      <alignment horizontal="right" vertical="top"/>
      <protection hidden="1"/>
    </xf>
    <xf numFmtId="0" fontId="16" fillId="0" borderId="5" xfId="0" applyFont="1" applyBorder="1" applyAlignment="1">
      <alignment vertical="top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4" fillId="0" borderId="28" xfId="16" applyFont="1" applyBorder="1">
      <alignment horizontal="left" vertical="center"/>
    </xf>
    <xf numFmtId="0" fontId="14" fillId="0" borderId="28" xfId="16" applyBorder="1">
      <alignment horizontal="left" vertical="center"/>
    </xf>
    <xf numFmtId="0" fontId="14" fillId="0" borderId="28" xfId="16" applyBorder="1" applyProtection="1">
      <alignment horizontal="left" vertical="center"/>
      <protection hidden="1"/>
    </xf>
    <xf numFmtId="0" fontId="25" fillId="0" borderId="11" xfId="18" applyFont="1" applyBorder="1" applyAlignment="1">
      <alignment horizontal="left" vertical="center"/>
    </xf>
    <xf numFmtId="0" fontId="17" fillId="0" borderId="3" xfId="19" applyFont="1">
      <alignment horizontal="center" vertical="center"/>
    </xf>
    <xf numFmtId="0" fontId="25" fillId="0" borderId="1" xfId="18" applyFont="1" applyAlignment="1">
      <alignment horizontal="left" vertical="center"/>
    </xf>
    <xf numFmtId="0" fontId="4" fillId="0" borderId="3" xfId="19" applyFont="1" applyBorder="1">
      <alignment horizontal="center" vertical="center"/>
    </xf>
    <xf numFmtId="0" fontId="45" fillId="0" borderId="3" xfId="19" applyFont="1">
      <alignment horizontal="center" vertical="center"/>
    </xf>
    <xf numFmtId="0" fontId="30" fillId="0" borderId="14" xfId="0" applyFont="1" applyFill="1" applyBorder="1" applyAlignment="1">
      <alignment vertical="top" wrapText="1"/>
    </xf>
    <xf numFmtId="0" fontId="47" fillId="0" borderId="0" xfId="18" applyFont="1" applyBorder="1" applyAlignment="1">
      <alignment horizontal="left" vertical="center"/>
    </xf>
    <xf numFmtId="0" fontId="13" fillId="0" borderId="0" xfId="15" applyFont="1">
      <alignment horizontal="left"/>
      <protection/>
    </xf>
    <xf numFmtId="1" fontId="17" fillId="0" borderId="3" xfId="26" applyNumberFormat="1" applyAlignment="1">
      <alignment horizontal="center" vertical="top" wrapText="1"/>
      <protection/>
    </xf>
    <xf numFmtId="0" fontId="17" fillId="0" borderId="3" xfId="26" applyAlignment="1">
      <alignment horizontal="center" vertical="top" wrapText="1"/>
      <protection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left" vertical="top"/>
    </xf>
    <xf numFmtId="164" fontId="6" fillId="0" borderId="3" xfId="0" applyNumberFormat="1" applyFont="1" applyBorder="1" applyAlignment="1" applyProtection="1">
      <alignment horizontal="right" vertical="top"/>
      <protection hidden="1"/>
    </xf>
    <xf numFmtId="0" fontId="16" fillId="0" borderId="3" xfId="0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/>
    </xf>
    <xf numFmtId="0" fontId="16" fillId="0" borderId="0" xfId="0" applyFont="1" applyAlignment="1">
      <alignment vertical="top" wrapText="1"/>
    </xf>
    <xf numFmtId="164" fontId="6" fillId="0" borderId="3" xfId="0" applyNumberFormat="1" applyFont="1" applyBorder="1" applyAlignment="1">
      <alignment horizontal="right" vertical="top"/>
    </xf>
    <xf numFmtId="0" fontId="13" fillId="0" borderId="0" xfId="15" applyFont="1" applyBorder="1">
      <alignment horizontal="left"/>
      <protection/>
    </xf>
    <xf numFmtId="0" fontId="0" fillId="0" borderId="0" xfId="0" applyBorder="1" applyAlignment="1">
      <alignment/>
    </xf>
    <xf numFmtId="0" fontId="30" fillId="0" borderId="29" xfId="0" applyFont="1" applyBorder="1" applyAlignment="1">
      <alignment/>
    </xf>
    <xf numFmtId="0" fontId="24" fillId="0" borderId="0" xfId="0" applyFont="1" applyAlignment="1">
      <alignment horizontal="right"/>
    </xf>
    <xf numFmtId="0" fontId="23" fillId="0" borderId="0" xfId="18" applyFont="1" applyAlignment="1">
      <alignment horizontal="left"/>
    </xf>
    <xf numFmtId="0" fontId="23" fillId="0" borderId="2" xfId="17" applyFont="1" applyFill="1">
      <alignment horizontal="left" indent="2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30" xfId="17" applyFill="1" applyBorder="1">
      <alignment horizontal="left" indent="2"/>
      <protection/>
    </xf>
    <xf numFmtId="0" fontId="15" fillId="0" borderId="3" xfId="17" applyFill="1" applyBorder="1">
      <alignment horizontal="left" indent="2"/>
      <protection/>
    </xf>
    <xf numFmtId="0" fontId="48" fillId="0" borderId="30" xfId="17" applyFont="1" applyFill="1" applyBorder="1" applyAlignment="1">
      <alignment horizontal="left" vertical="top"/>
      <protection/>
    </xf>
    <xf numFmtId="0" fontId="48" fillId="0" borderId="3" xfId="17" applyFont="1" applyFill="1" applyBorder="1" applyAlignment="1">
      <alignment horizontal="left" vertical="top"/>
      <protection/>
    </xf>
    <xf numFmtId="0" fontId="17" fillId="0" borderId="7" xfId="0" applyFont="1" applyBorder="1" applyAlignment="1">
      <alignment horizontal="left" wrapText="1"/>
    </xf>
    <xf numFmtId="0" fontId="17" fillId="0" borderId="7" xfId="0" applyFont="1" applyBorder="1" applyAlignment="1">
      <alignment horizontal="left" vertical="top"/>
    </xf>
    <xf numFmtId="0" fontId="49" fillId="0" borderId="1" xfId="16" applyFont="1" applyAlignment="1">
      <alignment horizontal="left" vertical="center" wrapText="1"/>
    </xf>
    <xf numFmtId="0" fontId="14" fillId="0" borderId="0" xfId="18" applyFont="1" applyAlignment="1">
      <alignment/>
    </xf>
    <xf numFmtId="1" fontId="16" fillId="0" borderId="3" xfId="23" applyNumberFormat="1" applyFill="1">
      <alignment horizontal="center" vertical="top"/>
      <protection/>
    </xf>
    <xf numFmtId="9" fontId="17" fillId="0" borderId="3" xfId="26" applyNumberFormat="1" applyFill="1">
      <alignment horizontal="left" vertical="top" wrapText="1"/>
      <protection/>
    </xf>
    <xf numFmtId="0" fontId="17" fillId="0" borderId="3" xfId="26" applyFont="1" applyFill="1">
      <alignment horizontal="left" vertical="top" wrapText="1"/>
      <protection/>
    </xf>
    <xf numFmtId="0" fontId="17" fillId="0" borderId="3" xfId="19" applyFill="1">
      <alignment horizontal="center" vertical="center"/>
    </xf>
    <xf numFmtId="164" fontId="17" fillId="0" borderId="3" xfId="26" applyNumberFormat="1" applyFill="1">
      <alignment horizontal="left" vertical="top" wrapText="1"/>
      <protection/>
    </xf>
    <xf numFmtId="164" fontId="6" fillId="0" borderId="3" xfId="29" applyFill="1">
      <alignment horizontal="right" vertical="top"/>
      <protection/>
    </xf>
    <xf numFmtId="0" fontId="16" fillId="0" borderId="3" xfId="23" applyFill="1">
      <alignment horizontal="center" vertical="top"/>
      <protection/>
    </xf>
    <xf numFmtId="0" fontId="4" fillId="0" borderId="3" xfId="19" applyFill="1">
      <alignment horizontal="center" vertical="center"/>
    </xf>
    <xf numFmtId="164" fontId="6" fillId="0" borderId="3" xfId="29" applyFill="1" applyProtection="1">
      <alignment horizontal="right" vertical="top"/>
      <protection hidden="1"/>
    </xf>
    <xf numFmtId="0" fontId="0" fillId="0" borderId="3" xfId="0" applyFill="1" applyBorder="1" applyAlignment="1">
      <alignment/>
    </xf>
    <xf numFmtId="164" fontId="6" fillId="0" borderId="3" xfId="29" applyFill="1" applyBorder="1" applyProtection="1">
      <alignment horizontal="right" vertical="top"/>
      <protection hidden="1"/>
    </xf>
    <xf numFmtId="0" fontId="50" fillId="0" borderId="1" xfId="16" applyFont="1" applyAlignment="1">
      <alignment horizontal="right" vertical="center"/>
    </xf>
    <xf numFmtId="0" fontId="23" fillId="0" borderId="10" xfId="18" applyFont="1" applyBorder="1" applyAlignment="1">
      <alignment horizontal="left" vertical="center" wrapText="1" indent="2"/>
    </xf>
    <xf numFmtId="0" fontId="23" fillId="0" borderId="10" xfId="18" applyFont="1" applyBorder="1" applyAlignment="1">
      <alignment horizontal="left" vertical="center" wrapText="1" indent="2" shrinkToFit="1"/>
    </xf>
    <xf numFmtId="0" fontId="25" fillId="0" borderId="10" xfId="18" applyFont="1" applyBorder="1" applyAlignment="1">
      <alignment horizontal="left" vertical="center"/>
    </xf>
    <xf numFmtId="0" fontId="17" fillId="0" borderId="7" xfId="0" applyFont="1" applyBorder="1" applyAlignment="1">
      <alignment horizontal="left" vertical="top" wrapText="1"/>
    </xf>
    <xf numFmtId="0" fontId="42" fillId="2" borderId="8" xfId="0" applyFont="1" applyFill="1" applyBorder="1" applyAlignment="1">
      <alignment horizontal="left"/>
    </xf>
    <xf numFmtId="1" fontId="15" fillId="2" borderId="31" xfId="23" applyNumberFormat="1" applyFont="1" applyFill="1" applyBorder="1" applyAlignment="1">
      <alignment horizontal="left" vertical="top"/>
      <protection/>
    </xf>
    <xf numFmtId="0" fontId="42" fillId="2" borderId="32" xfId="0" applyFont="1" applyFill="1" applyBorder="1" applyAlignment="1">
      <alignment horizontal="left"/>
    </xf>
    <xf numFmtId="0" fontId="15" fillId="2" borderId="8" xfId="17" applyBorder="1" applyAlignment="1">
      <alignment horizontal="left" indent="2"/>
      <protection/>
    </xf>
    <xf numFmtId="0" fontId="14" fillId="0" borderId="23" xfId="16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64" fontId="6" fillId="0" borderId="17" xfId="29" applyBorder="1" applyProtection="1">
      <alignment horizontal="right" vertical="top"/>
      <protection hidden="1"/>
    </xf>
    <xf numFmtId="0" fontId="14" fillId="0" borderId="0" xfId="16" applyBorder="1" applyProtection="1">
      <alignment horizontal="left" vertical="center"/>
      <protection hidden="1"/>
    </xf>
    <xf numFmtId="0" fontId="16" fillId="0" borderId="3" xfId="0" applyFont="1" applyFill="1" applyBorder="1" applyAlignment="1">
      <alignment vertical="top"/>
    </xf>
    <xf numFmtId="9" fontId="16" fillId="0" borderId="3" xfId="0" applyNumberFormat="1" applyFont="1" applyFill="1" applyBorder="1" applyAlignment="1">
      <alignment horizontal="left" vertical="top" shrinkToFit="1"/>
    </xf>
    <xf numFmtId="0" fontId="6" fillId="0" borderId="3" xfId="0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vertical="top"/>
    </xf>
    <xf numFmtId="0" fontId="16" fillId="0" borderId="6" xfId="23" applyFill="1" applyBorder="1">
      <alignment horizontal="center" vertical="top"/>
      <protection/>
    </xf>
    <xf numFmtId="1" fontId="16" fillId="0" borderId="5" xfId="23" applyNumberFormat="1" applyFill="1" applyBorder="1">
      <alignment horizontal="center" vertical="top"/>
      <protection/>
    </xf>
    <xf numFmtId="0" fontId="0" fillId="0" borderId="5" xfId="0" applyBorder="1" applyAlignment="1">
      <alignment/>
    </xf>
    <xf numFmtId="0" fontId="17" fillId="0" borderId="5" xfId="26" applyFill="1" applyBorder="1">
      <alignment horizontal="left" vertical="top" wrapText="1"/>
      <protection/>
    </xf>
    <xf numFmtId="164" fontId="6" fillId="0" borderId="5" xfId="29" applyFill="1" applyBorder="1" applyProtection="1">
      <alignment horizontal="right" vertical="top"/>
      <protection hidden="1"/>
    </xf>
    <xf numFmtId="1" fontId="16" fillId="0" borderId="6" xfId="23" applyNumberFormat="1" applyFill="1" applyBorder="1">
      <alignment horizontal="center" vertical="top"/>
      <protection/>
    </xf>
    <xf numFmtId="0" fontId="17" fillId="0" borderId="6" xfId="26" applyFont="1" applyFill="1" applyBorder="1">
      <alignment horizontal="left" vertical="top" wrapText="1"/>
      <protection/>
    </xf>
    <xf numFmtId="164" fontId="6" fillId="0" borderId="6" xfId="29" applyFill="1" applyBorder="1" applyProtection="1">
      <alignment horizontal="right" vertical="top"/>
      <protection hidden="1"/>
    </xf>
    <xf numFmtId="1" fontId="16" fillId="0" borderId="0" xfId="23" applyNumberFormat="1" applyFill="1" applyBorder="1">
      <alignment horizontal="center" vertical="top"/>
      <protection/>
    </xf>
    <xf numFmtId="164" fontId="18" fillId="0" borderId="3" xfId="26" applyNumberFormat="1" applyFont="1" applyAlignment="1">
      <alignment horizontal="right" vertical="top" wrapText="1"/>
      <protection/>
    </xf>
    <xf numFmtId="0" fontId="18" fillId="0" borderId="3" xfId="26" applyFont="1" applyAlignment="1">
      <alignment horizontal="right" vertical="top" wrapText="1"/>
      <protection/>
    </xf>
    <xf numFmtId="0" fontId="16" fillId="0" borderId="3" xfId="0" applyFont="1" applyFill="1" applyBorder="1" applyAlignment="1">
      <alignment horizontal="center" vertical="top"/>
    </xf>
    <xf numFmtId="0" fontId="51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top"/>
    </xf>
    <xf numFmtId="0" fontId="0" fillId="0" borderId="5" xfId="0" applyBorder="1" applyAlignment="1">
      <alignment wrapText="1"/>
    </xf>
    <xf numFmtId="164" fontId="18" fillId="0" borderId="3" xfId="26" applyFont="1" applyBorder="1" applyAlignment="1">
      <alignment horizontal="right" vertical="top" wrapText="1"/>
      <protection/>
    </xf>
    <xf numFmtId="0" fontId="17" fillId="0" borderId="3" xfId="26" applyBorder="1" applyAlignment="1">
      <alignment horizontal="center" vertical="center" wrapText="1"/>
      <protection/>
    </xf>
    <xf numFmtId="0" fontId="24" fillId="0" borderId="0" xfId="0" applyFont="1" applyAlignment="1">
      <alignment horizontal="left" indent="1"/>
    </xf>
    <xf numFmtId="0" fontId="15" fillId="2" borderId="8" xfId="17" applyFont="1" applyBorder="1" applyAlignment="1">
      <alignment horizontal="left" wrapText="1" indent="2"/>
      <protection/>
    </xf>
    <xf numFmtId="0" fontId="1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top" shrinkToFit="1"/>
    </xf>
    <xf numFmtId="0" fontId="0" fillId="0" borderId="0" xfId="0" applyAlignment="1">
      <alignment shrinkToFit="1"/>
    </xf>
    <xf numFmtId="165" fontId="1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2" borderId="2" xfId="17">
      <alignment horizontal="left" indent="2"/>
      <protection/>
    </xf>
    <xf numFmtId="0" fontId="15" fillId="2" borderId="2" xfId="17" applyFont="1">
      <alignment horizontal="left" indent="2"/>
      <protection/>
    </xf>
    <xf numFmtId="0" fontId="15" fillId="2" borderId="0" xfId="17" applyBorder="1">
      <alignment horizontal="left" indent="2"/>
      <protection/>
    </xf>
    <xf numFmtId="0" fontId="34" fillId="0" borderId="0" xfId="0" applyFont="1" applyFill="1" applyBorder="1" applyAlignment="1">
      <alignment horizontal="left" vertical="top" wrapText="1"/>
    </xf>
    <xf numFmtId="0" fontId="39" fillId="0" borderId="0" xfId="0" applyFont="1" applyAlignment="1">
      <alignment/>
    </xf>
    <xf numFmtId="165" fontId="10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15" fillId="2" borderId="0" xfId="17" applyFont="1" applyBorder="1">
      <alignment horizontal="left" indent="2"/>
      <protection/>
    </xf>
    <xf numFmtId="0" fontId="15" fillId="2" borderId="8" xfId="17" applyFont="1" applyBorder="1" applyAlignment="1">
      <alignment horizontal="left" indent="2"/>
      <protection/>
    </xf>
    <xf numFmtId="0" fontId="0" fillId="0" borderId="8" xfId="0" applyBorder="1" applyAlignment="1">
      <alignment horizontal="left" indent="2"/>
    </xf>
    <xf numFmtId="0" fontId="15" fillId="2" borderId="28" xfId="17" applyFont="1" applyBorder="1" applyAlignment="1">
      <alignment horizontal="left" indent="2"/>
      <protection/>
    </xf>
    <xf numFmtId="0" fontId="0" fillId="0" borderId="28" xfId="0" applyBorder="1" applyAlignment="1">
      <alignment horizontal="left" indent="2"/>
    </xf>
    <xf numFmtId="0" fontId="15" fillId="2" borderId="8" xfId="17" applyBorder="1" applyAlignment="1">
      <alignment horizontal="left" indent="2"/>
      <protection/>
    </xf>
    <xf numFmtId="0" fontId="0" fillId="0" borderId="8" xfId="0" applyBorder="1" applyAlignment="1">
      <alignment horizontal="left" wrapText="1" indent="2"/>
    </xf>
  </cellXfs>
  <cellStyles count="16">
    <cellStyle name="Normal" xfId="0"/>
    <cellStyle name="Header1" xfId="15"/>
    <cellStyle name="Header2" xfId="16"/>
    <cellStyle name="Header3" xfId="17"/>
    <cellStyle name="Hyperlink" xfId="18"/>
    <cellStyle name="Госреестр" xfId="19"/>
    <cellStyle name="Currency" xfId="20"/>
    <cellStyle name="Currency [0]" xfId="21"/>
    <cellStyle name="Нечто" xfId="22"/>
    <cellStyle name="Номер" xfId="23"/>
    <cellStyle name="Followed Hyperlink" xfId="24"/>
    <cellStyle name="Percent" xfId="25"/>
    <cellStyle name="Таблица" xfId="26"/>
    <cellStyle name="Comma" xfId="27"/>
    <cellStyle name="Comma [0]" xfId="28"/>
    <cellStyle name="Цен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4514850</xdr:colOff>
      <xdr:row>0</xdr:row>
      <xdr:rowOff>0</xdr:rowOff>
    </xdr:from>
    <xdr:ext cx="0" cy="66675"/>
    <xdr:sp>
      <xdr:nvSpPr>
        <xdr:cNvPr id="1" name="AutoShape 1"/>
        <xdr:cNvSpPr>
          <a:spLocks/>
        </xdr:cNvSpPr>
      </xdr:nvSpPr>
      <xdr:spPr>
        <a:xfrm>
          <a:off x="6886575" y="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4105275</xdr:colOff>
      <xdr:row>0</xdr:row>
      <xdr:rowOff>0</xdr:rowOff>
    </xdr:from>
    <xdr:ext cx="0" cy="542925"/>
    <xdr:sp>
      <xdr:nvSpPr>
        <xdr:cNvPr id="2" name="AutoShape 2"/>
        <xdr:cNvSpPr>
          <a:spLocks/>
        </xdr:cNvSpPr>
      </xdr:nvSpPr>
      <xdr:spPr>
        <a:xfrm>
          <a:off x="6477000" y="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4514850</xdr:colOff>
      <xdr:row>3</xdr:row>
      <xdr:rowOff>0</xdr:rowOff>
    </xdr:from>
    <xdr:ext cx="628650" cy="66675"/>
    <xdr:sp>
      <xdr:nvSpPr>
        <xdr:cNvPr id="3" name="AutoShape 3"/>
        <xdr:cNvSpPr>
          <a:spLocks/>
        </xdr:cNvSpPr>
      </xdr:nvSpPr>
      <xdr:spPr>
        <a:xfrm>
          <a:off x="6886575" y="828675"/>
          <a:ext cx="6286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4105275</xdr:colOff>
      <xdr:row>3</xdr:row>
      <xdr:rowOff>0</xdr:rowOff>
    </xdr:from>
    <xdr:ext cx="1209675" cy="7867650"/>
    <xdr:sp>
      <xdr:nvSpPr>
        <xdr:cNvPr id="4" name="AutoShape 4"/>
        <xdr:cNvSpPr>
          <a:spLocks/>
        </xdr:cNvSpPr>
      </xdr:nvSpPr>
      <xdr:spPr>
        <a:xfrm>
          <a:off x="6477000" y="828675"/>
          <a:ext cx="1209675" cy="786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4</xdr:col>
      <xdr:colOff>38100</xdr:colOff>
      <xdr:row>8</xdr:row>
      <xdr:rowOff>28575</xdr:rowOff>
    </xdr:from>
    <xdr:to>
      <xdr:col>4</xdr:col>
      <xdr:colOff>295275</xdr:colOff>
      <xdr:row>8</xdr:row>
      <xdr:rowOff>257175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28725" y="2247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4752975</xdr:colOff>
      <xdr:row>0</xdr:row>
      <xdr:rowOff>38100</xdr:rowOff>
    </xdr:from>
    <xdr:to>
      <xdr:col>8</xdr:col>
      <xdr:colOff>5934075</xdr:colOff>
      <xdr:row>1</xdr:row>
      <xdr:rowOff>323850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4752975</xdr:colOff>
      <xdr:row>0</xdr:row>
      <xdr:rowOff>28575</xdr:rowOff>
    </xdr:from>
    <xdr:to>
      <xdr:col>4</xdr:col>
      <xdr:colOff>5943600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28575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vmyanova\Working%20disk\&#1052;&#1086;&#1080;%20&#1076;&#1086;&#1082;&#1091;&#1084;&#1077;&#1085;&#1090;&#1099;\&#1055;&#1088;&#1072;&#1081;&#1089;&#1099;\&#1076;&#1077;&#1082;&#1072;&#1073;&#1088;&#1100;-&#1101;&#1082;&#1089;&#1087;&#1077;&#1088;&#1080;&#1084;&#1077;&#1085;&#1090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rijnikov\Working%20disk\&#1087;&#1088;&#1072;&#1081;&#1089;&#1099;%20&#1087;&#1088;&#1080;&#1089;&#1090;\2001\&#1040;&#1087;&#1088;&#1077;&#1083;&#1100;\&#1072;&#1087;&#1088;&#1077;&#1083;&#1100;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Контр. изм. оборуд"/>
      <sheetName val="Содержание-2"/>
      <sheetName val="Паяльное оборудова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КИО"/>
      <sheetName val="ПР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C176"/>
  <sheetViews>
    <sheetView tabSelected="1" zoomScaleSheetLayoutView="100" workbookViewId="0" topLeftCell="A1">
      <selection activeCell="C5" sqref="C5"/>
    </sheetView>
  </sheetViews>
  <sheetFormatPr defaultColWidth="9.00390625" defaultRowHeight="12.75" outlineLevelRow="3"/>
  <cols>
    <col min="1" max="1" width="82.50390625" style="0" customWidth="1"/>
    <col min="2" max="2" width="8.50390625" style="0" customWidth="1"/>
  </cols>
  <sheetData>
    <row r="1" ht="22.5">
      <c r="A1" s="103" t="s">
        <v>463</v>
      </c>
    </row>
    <row r="2" spans="1:2" ht="27" customHeight="1">
      <c r="A2" s="341" t="s">
        <v>1133</v>
      </c>
      <c r="B2" s="342"/>
    </row>
    <row r="3" spans="1:2" ht="12.75">
      <c r="A3" s="343" t="s">
        <v>2490</v>
      </c>
      <c r="B3" s="344"/>
    </row>
    <row r="4" spans="1:2" ht="17.25" customHeight="1" collapsed="1">
      <c r="A4" s="40" t="s">
        <v>529</v>
      </c>
      <c r="B4" s="40" t="s">
        <v>530</v>
      </c>
    </row>
    <row r="5" spans="1:2" s="102" customFormat="1" ht="19.5" customHeight="1" collapsed="1">
      <c r="A5" s="170" t="str">
        <f>HYPERLINK("[ ]КИО!Электрорадиоизмерительные_приборы",Электрорадиоизмерительные_приборы)</f>
        <v>Электрорадиоизмерительные приборы</v>
      </c>
      <c r="B5" s="113"/>
    </row>
    <row r="6" spans="1:2" ht="15" customHeight="1" hidden="1" outlineLevel="1">
      <c r="A6" s="111" t="str">
        <f>HYPERLINK("[ ]КИО!АНАЛИЗАТОРЫ_ЛОГИЧЕСКИХ_УСТРОЙСТВ",АНАЛИЗАТОРЫ_ЛОГИЧЕСКИХ_УСТРОЙСТВ)</f>
        <v>АНАЛИЗАТОРЫ ЛОГИЧЕСКИХ УСТРОЙСТВ</v>
      </c>
      <c r="B6" s="112">
        <v>17</v>
      </c>
    </row>
    <row r="7" spans="1:2" ht="15" customHeight="1" hidden="1" outlineLevel="1" collapsed="1">
      <c r="A7" s="106" t="str">
        <f>HYPERLINK("[ ]КИО!АНАЛИЗАТОРЫ_СПЕКТРА",АНАЛИЗАТОРЫ_СПЕКТРА)</f>
        <v>АНАЛИЗАТОРЫ СПЕКТРА</v>
      </c>
      <c r="B7" s="107">
        <v>11</v>
      </c>
    </row>
    <row r="8" spans="1:2" s="57" customFormat="1" ht="13.5" customHeight="1" hidden="1" outlineLevel="2">
      <c r="A8" s="108" t="str">
        <f>HYPERLINK("[ ]КИО!АНАЛИЗАТОРЫ_СПЕКТРА_фирмы__GOOD_WILL",АНАЛИЗАТОРЫ_СПЕКТРА_фирмы__GOOD_WILL)</f>
        <v>АНАЛИЗАТОРЫ СПЕКТРА фирмы "GOOD WILL"</v>
      </c>
      <c r="B8" s="107">
        <v>11</v>
      </c>
    </row>
    <row r="9" spans="1:2" s="57" customFormat="1" ht="13.5" customHeight="1" hidden="1" outlineLevel="2">
      <c r="A9" s="108" t="str">
        <f>HYPERLINK("[ ]КИО!АНАЛИЗАТОРЫ_СПЕКТРА_фирмы__PROTEK",АНАЛИЗАТОРЫ_СПЕКТРА_фирмы__PROTEK)</f>
        <v>АНАЛИЗАТОРЫ СПЕКТРА фирмы "PROTEK"</v>
      </c>
      <c r="B9" s="107">
        <v>11</v>
      </c>
    </row>
    <row r="10" spans="1:2" s="57" customFormat="1" ht="13.5" customHeight="1" hidden="1" outlineLevel="2">
      <c r="A10" s="108" t="str">
        <f>HYPERLINK("[ ]КИО!АНАЛИЗАТОРЫ__СПЕКТРА",АНАЛИЗАТОРЫ__СПЕКТРА)</f>
        <v>АНАЛИЗАТОРЫ  СПЕКТРА</v>
      </c>
      <c r="B10" s="107">
        <v>11</v>
      </c>
    </row>
    <row r="11" spans="1:2" s="57" customFormat="1" ht="13.5" customHeight="1" hidden="1" outlineLevel="1" collapsed="1">
      <c r="A11" s="307" t="s">
        <v>1913</v>
      </c>
      <c r="B11" s="107">
        <v>18</v>
      </c>
    </row>
    <row r="12" spans="1:2" s="57" customFormat="1" ht="13.5" customHeight="1" hidden="1" outlineLevel="2">
      <c r="A12" s="108" t="s">
        <v>1616</v>
      </c>
      <c r="B12" s="107">
        <v>18</v>
      </c>
    </row>
    <row r="13" spans="1:2" s="57" customFormat="1" ht="13.5" customHeight="1" hidden="1" outlineLevel="2">
      <c r="A13" s="108" t="s">
        <v>1617</v>
      </c>
      <c r="B13" s="107">
        <v>18</v>
      </c>
    </row>
    <row r="14" spans="1:2" s="57" customFormat="1" ht="13.5" customHeight="1" hidden="1" outlineLevel="2">
      <c r="A14" s="108" t="s">
        <v>1290</v>
      </c>
      <c r="B14" s="107">
        <v>18</v>
      </c>
    </row>
    <row r="15" spans="1:2" ht="15" customHeight="1" hidden="1" outlineLevel="1" collapsed="1">
      <c r="A15" s="106" t="str">
        <f>HYPERLINK("[ ]КИО!ВОЛЬТМЕТРЫ",ВОЛЬТМЕТРЫ)</f>
        <v>ВОЛЬТМЕТРЫ</v>
      </c>
      <c r="B15" s="107">
        <v>4</v>
      </c>
    </row>
    <row r="16" spans="1:2" s="57" customFormat="1" ht="13.5" customHeight="1" hidden="1" outlineLevel="2">
      <c r="A16" s="108" t="str">
        <f>HYPERLINK("[ ]КИО!ВОЛЬТМЕТРЫ_переменного_тока_фирмы__GOOD_WILL",ВОЛЬТМЕТРЫ_переменного_тока_фирмы__GOOD_WILL)</f>
        <v>ВОЛЬТМЕТРЫ переменного тока фирмы "GOOD WILL"</v>
      </c>
      <c r="B16" s="107">
        <v>3</v>
      </c>
    </row>
    <row r="17" spans="1:2" s="57" customFormat="1" ht="13.5" customHeight="1" hidden="1" outlineLevel="2">
      <c r="A17" s="108" t="str">
        <f>HYPERLINK("[ ]КИО!ВОЛЬТМЕТРЫ_постоянного__переменного__импульсного_тока",ВОЛЬТМЕТРЫ_постоянного__переменного__импульсного_тока)</f>
        <v>ВОЛЬТМЕТРЫ постоянного, переменного, импульсного тока</v>
      </c>
      <c r="B17" s="107">
        <v>4</v>
      </c>
    </row>
    <row r="18" spans="1:2" s="57" customFormat="1" ht="13.5" customHeight="1" hidden="1" outlineLevel="2">
      <c r="A18" s="108" t="str">
        <f>HYPERLINK("[ ]КИО!ВОЛЬТМЕТРЫ_селективные",ВОЛЬТМЕТРЫ_селективные)</f>
        <v>ВОЛЬТМЕТРЫ селективные</v>
      </c>
      <c r="B18" s="107">
        <v>4</v>
      </c>
    </row>
    <row r="19" spans="1:2" s="57" customFormat="1" ht="13.5" customHeight="1" hidden="1" outlineLevel="2">
      <c r="A19" s="108" t="str">
        <f>HYPERLINK("[ ]КИО!ВОЛЬТМЕТРЫ_универсальные_фирмы__GOOD_WILL",ВОЛЬТМЕТРЫ_универсальные_фирмы__GOOD_WILL)</f>
        <v>ВОЛЬТМЕТРЫ универсальные фирмы "GOOD WILL"</v>
      </c>
      <c r="B19" s="107">
        <v>4</v>
      </c>
    </row>
    <row r="20" spans="1:2" s="57" customFormat="1" ht="13.5" customHeight="1" hidden="1" outlineLevel="2">
      <c r="A20" s="108" t="str">
        <f>HYPERLINK("[ ]КИО!ВОЛЬТМЕТРЫ_универсальные",ВОЛЬТМЕТРЫ_универсальные)</f>
        <v>ВОЛЬТМЕТРЫ универсальные</v>
      </c>
      <c r="B20" s="107">
        <v>4</v>
      </c>
    </row>
    <row r="21" spans="1:2" s="57" customFormat="1" ht="13.5" customHeight="1" hidden="1" outlineLevel="2">
      <c r="A21" s="108" t="str">
        <f>HYPERLINK("[ ]КИО!АКСЕССУАРЫ_к_вольтметрам",АКСЕССУАРЫ_к_вольтметрам)</f>
        <v>АКСЕССУАРЫ к вольтметрам</v>
      </c>
      <c r="B21" s="107">
        <v>5</v>
      </c>
    </row>
    <row r="22" spans="1:2" s="104" customFormat="1" ht="15" customHeight="1" hidden="1" outlineLevel="1" collapsed="1">
      <c r="A22" s="109" t="str">
        <f>HYPERLINK("[ ]КИО!ГЕНЕРАТОРЫ",ГЕНЕРАТОРЫ)</f>
        <v>ГЕНЕРАТОРЫ</v>
      </c>
      <c r="B22" s="107">
        <v>2</v>
      </c>
    </row>
    <row r="23" spans="1:2" s="105" customFormat="1" ht="13.5" customHeight="1" hidden="1" outlineLevel="2">
      <c r="A23" s="110" t="str">
        <f>HYPERLINK("[ ]КИО!ГЕНЕРАТОРЫ_НЧ_фирмы__GOOD_WILL",ГЕНЕРАТОРЫ_НЧ_фирмы__GOOD_WILL)</f>
        <v>ГЕНЕРАТОРЫ НЧ фирмы "GOOD WILL"</v>
      </c>
      <c r="B23" s="107">
        <v>2</v>
      </c>
    </row>
    <row r="24" spans="1:2" s="105" customFormat="1" ht="13.5" customHeight="1" hidden="1" outlineLevel="2">
      <c r="A24" s="110" t="str">
        <f>HYPERLINK("[ ]КИО!ГЕНЕРАТОРЫ_НЧ_и_шума",ГЕНЕРАТОРЫ_НЧ_и_шума)</f>
        <v>ГЕНЕРАТОРЫ НЧ и шума</v>
      </c>
      <c r="B24" s="107">
        <v>2</v>
      </c>
    </row>
    <row r="25" spans="1:2" s="105" customFormat="1" ht="13.5" customHeight="1" hidden="1" outlineLevel="2">
      <c r="A25" s="110" t="str">
        <f>HYPERLINK("[ ]КИО!ГЕНЕРАТОРЫ_ВЧ_фирмы__GOOD_WILL",ГЕНЕРАТОРЫ_ВЧ_фирмы__GOOD_WILL)</f>
        <v>ГЕНЕРАТОРЫ ВЧ фирмы "GOOD WILL"</v>
      </c>
      <c r="B25" s="107">
        <v>3</v>
      </c>
    </row>
    <row r="26" spans="1:2" s="105" customFormat="1" ht="13.5" customHeight="1" hidden="1" outlineLevel="2">
      <c r="A26" s="110" t="str">
        <f>HYPERLINK("[ ]КИО!ГЕНЕРАТОРЫ_ВЧ",ГЕНЕРАТОРЫ_ВЧ)</f>
        <v>ГЕНЕРАТОРЫ ВЧ</v>
      </c>
      <c r="B26" s="107">
        <v>3</v>
      </c>
    </row>
    <row r="27" spans="1:2" s="105" customFormat="1" ht="13.5" customHeight="1" hidden="1" outlineLevel="2">
      <c r="A27" s="110" t="str">
        <f>HYPERLINK("[ ]КИО!ГЕНЕРАТОРЫ_импульсов",ГЕНЕРАТОРЫ_импульсов)</f>
        <v>ГЕНЕРАТОРЫ импульсов</v>
      </c>
      <c r="B27" s="107">
        <v>3</v>
      </c>
    </row>
    <row r="28" spans="1:2" s="105" customFormat="1" ht="13.5" customHeight="1" hidden="1" outlineLevel="2">
      <c r="A28" s="110" t="str">
        <f>HYPERLINK("[ ]КИО!ГЕНЕРАТОРЫ_сигналов_специальной_формы_фирмы__GOOD_WILL",ГЕНЕРАТОРЫ_сигналов_специальной_формы_фирмы__GOOD_WILL)</f>
        <v>ГЕНЕРАТОРЫ сигналов специальной формы фирмы "GOOD WILL"</v>
      </c>
      <c r="B28" s="107">
        <v>3</v>
      </c>
    </row>
    <row r="29" spans="1:2" s="105" customFormat="1" ht="15" customHeight="1" hidden="1" outlineLevel="2">
      <c r="A29" s="110" t="str">
        <f>HYPERLINK("[ ]КИО!ГЕНЕРАТОРЫ_сигналов_специальной_формы",ГЕНЕРАТОРЫ_сигналов_специальной_формы)</f>
        <v>ГЕНЕРАТОРЫ сигналов специальной формы  </v>
      </c>
      <c r="B29" s="107">
        <v>3</v>
      </c>
    </row>
    <row r="30" spans="1:2" s="105" customFormat="1" ht="13.5" customHeight="1" hidden="1" outlineLevel="2">
      <c r="A30" s="110" t="str">
        <f>HYPERLINK("[ ]КИО!ГЕНЕРАТОРЫ_ТВ_сигналов",ГЕНЕРАТОРЫ_ТВ_сигналов)</f>
        <v>ГЕНЕРАТОРЫ ТВ сигналов</v>
      </c>
      <c r="B30" s="107">
        <v>3</v>
      </c>
    </row>
    <row r="31" spans="1:2" ht="15" customHeight="1" hidden="1" outlineLevel="1">
      <c r="A31" s="106" t="str">
        <f>HYPERLINK("[ ]КИО!ИЗМЕРИТЕЛИ_АЧХ",ИЗМЕРИТЕЛИ_АЧХ)</f>
        <v>ИЗМЕРИТЕЛИ АЧХ</v>
      </c>
      <c r="B31" s="107">
        <v>11</v>
      </c>
    </row>
    <row r="32" spans="1:2" ht="15" customHeight="1" hidden="1" outlineLevel="1">
      <c r="A32" s="106" t="str">
        <f>HYPERLINK("[ ]КИО!ИЗМЕРИТЕЛИ_ГРУППОВОГО_ВРЕМЕНИ_ЗАПАЗДЫВАНИЯ",ИЗМЕРИТЕЛИ_ГРУППОВОГО_ВРЕМЕНИ_ЗАПАЗДЫВАНИЯ)</f>
        <v>ИЗМЕРИТЕЛИ ГРУППОВОГО ВРЕМЕНИ ЗАПАЗДЫВАНИЯ</v>
      </c>
      <c r="B32" s="107">
        <v>11</v>
      </c>
    </row>
    <row r="33" spans="1:2" ht="15" customHeight="1" hidden="1" outlineLevel="1">
      <c r="A33" s="114" t="str">
        <f>HYPERLINK("[ ]КИО!ИЗМЕРИТЕЛИ_КОМПЛЕКСНЫХ_КОЭФФИЦИЕНТОВ_ПЕРЕДАЧИ_И_ОТРАЖЕНИЯ",ИЗМЕРИТЕЛИ_КОМПЛЕКСНЫХ_КОЭФФИЦИЕНТОВ_ПЕРЕДАЧИ_И_ОТРАЖЕНИЯ)</f>
        <v>ИЗМЕРИТЕЛИ КОМПЛЕКСНЫХ КОЭФФИЦИЕНТОВ ПЕРЕДАЧИ И ОТРАЖЕНИЯ </v>
      </c>
      <c r="B33" s="107">
        <v>11</v>
      </c>
    </row>
    <row r="34" spans="1:2" ht="15" customHeight="1" hidden="1" outlineLevel="1">
      <c r="A34" s="106" t="str">
        <f>HYPERLINK("[ ]КИО!ИЗМЕРИТЕЛИ_МОДУЛЯЦИИ",ИЗМЕРИТЕЛИ_МОДУЛЯЦИИ)</f>
        <v>ИЗМЕРИТЕЛИ МОДУЛЯЦИИ</v>
      </c>
      <c r="B34" s="107">
        <v>11</v>
      </c>
    </row>
    <row r="35" spans="1:2" ht="15" customHeight="1" hidden="1" outlineLevel="1" collapsed="1">
      <c r="A35" s="106" t="str">
        <f>HYPERLINK("[ ]КИО!ИЗМЕРИТЕЛИ_МОЩНОСТИ",ИЗМЕРИТЕЛИ_МОЩНОСТИ)</f>
        <v>ИЗМЕРИТЕЛИ МОЩНОСТИ</v>
      </c>
      <c r="B35" s="107">
        <v>11</v>
      </c>
    </row>
    <row r="36" spans="1:2" s="57" customFormat="1" ht="13.5" customHeight="1" hidden="1" outlineLevel="2">
      <c r="A36" s="108" t="str">
        <f>HYPERLINK("[ ]КИО!ИЗМЕРИТЕЛИ__МОЩНОСТИ",ИЗМЕРИТЕЛИ__МОЩНОСТИ)</f>
        <v>ИЗМЕРИТЕЛИ  МОЩНОСТИ</v>
      </c>
      <c r="B36" s="107">
        <v>11</v>
      </c>
    </row>
    <row r="37" spans="1:2" s="57" customFormat="1" ht="13.5" customHeight="1" hidden="1" outlineLevel="2">
      <c r="A37" s="108" t="str">
        <f>HYPERLINK("[ ]КИО!ИЗМЕРИТЕЛИ__ОПТИЧЕСКОЙ_МОЩНОСТИ",ИЗМЕРИТЕЛИ__ОПТИЧЕСКОЙ_МОЩНОСТИ)</f>
        <v>ИЗМЕРИТЕЛИ  ОПТИЧЕСКОЙ МОЩНОСТИ</v>
      </c>
      <c r="B37" s="107">
        <v>11</v>
      </c>
    </row>
    <row r="38" spans="1:2" ht="15" customHeight="1" hidden="1" outlineLevel="1">
      <c r="A38" s="106" t="str">
        <f>HYPERLINK("[ ]КИО!ИЗМЕРИТЕЛИ_НАПРЯЖЕННОСТИ_ПОЛЯ",ИЗМЕРИТЕЛИ_НАПРЯЖЕННОСТИ_ПОЛЯ)</f>
        <v>ИЗМЕРИТЕЛИ НАПРЯЖЕННОСТИ ПОЛЯ</v>
      </c>
      <c r="B38" s="107">
        <v>11</v>
      </c>
    </row>
    <row r="39" spans="1:2" ht="15" customHeight="1" hidden="1" outlineLevel="1">
      <c r="A39" s="106" t="str">
        <f>HYPERLINK("[ ]КИО!ИЗМЕРИТЕЛИ_НЕЛИНЕЙНЫХ_ИСКАЖЕНИЙ",ИЗМЕРИТЕЛИ_НЕЛИНЕЙНЫХ_ИСКАЖЕНИЙ)</f>
        <v>ИЗМЕРИТЕЛИ НЕЛИНЕЙНЫХ ИСКАЖЕНИЙ</v>
      </c>
      <c r="B39" s="107">
        <v>11</v>
      </c>
    </row>
    <row r="40" spans="1:2" ht="15" customHeight="1" hidden="1" outlineLevel="1" collapsed="1">
      <c r="A40" s="19" t="s">
        <v>1659</v>
      </c>
      <c r="B40" s="304">
        <v>17</v>
      </c>
    </row>
    <row r="41" spans="1:2" ht="31.5" customHeight="1" hidden="1" outlineLevel="2">
      <c r="A41" s="291" t="s">
        <v>1661</v>
      </c>
      <c r="B41" s="304">
        <v>17</v>
      </c>
    </row>
    <row r="42" spans="1:2" ht="15" customHeight="1" hidden="1" outlineLevel="1">
      <c r="A42" s="106" t="str">
        <f>HYPERLINK("[ ]КИО!ИЗМЕРИТЕЛИ_ПАРАМЕТРОВ_ЛИНИЙ_ПЕРЕДАЧ",ИЗМЕРИТЕЛИ_ПАРАМЕТРОВ_ЛИНИЙ_ПЕРЕДАЧ)</f>
        <v>ИЗМЕРИТЕЛИ ПАРАМЕТРОВ ЛИНИЙ ПЕРЕДАЧ</v>
      </c>
      <c r="B42" s="107">
        <v>15</v>
      </c>
    </row>
    <row r="43" spans="1:2" ht="15" customHeight="1" hidden="1" outlineLevel="1" collapsed="1">
      <c r="A43" s="106" t="str">
        <f>HYPERLINK("[ ]КИО!ИЗМЕРИТЕЛИ_ПАРАМЕТРОВ_ПОЛУПРОВОДНИКОВЫХ_ПРИБОРОВ",ИЗМЕРИТЕЛИ_ПАРАМЕТРОВ_ПОЛУПРОВОДНИКОВЫХ_ПРИБОРОВ)</f>
        <v>ИЗМЕРИТЕЛИ ПАРАМЕТРОВ ПОЛУПРОВОДНИКОВЫХ ПРИБОРОВ </v>
      </c>
      <c r="B43" s="107">
        <v>10</v>
      </c>
    </row>
    <row r="44" spans="1:2" s="57" customFormat="1" ht="13.5" customHeight="1" hidden="1" outlineLevel="2">
      <c r="A44" s="108" t="str">
        <f>HYPERLINK("[ ]КИО!ИЗМЕРИТЕЛИ_ПАРАМЕТРОВ_ПОЛУПРОВОДНИКОВЫХ_ПРИБОРОВ_фирмы__GOOD_WILL",ИЗМЕРИТЕЛИ_ПАРАМЕТРОВ_ПОЛУПРОВОДНИКОВЫХ_ПРИБОРОВ_фирмы__GOOD_WILL)</f>
        <v>ИЗМЕРИТЕЛИ ПАРАМЕТРОВ ПОЛУПРОВОДНИКОВЫХ ПРИБОРОВ фирмы "GOOD WILL"</v>
      </c>
      <c r="B44" s="107">
        <v>10</v>
      </c>
    </row>
    <row r="45" spans="1:2" s="57" customFormat="1" ht="13.5" customHeight="1" hidden="1" outlineLevel="2">
      <c r="A45" s="108" t="str">
        <f>HYPERLINK("[ ]КИО!ИЗМЕРИТЕЛИ__ПАРАМЕТРОВ_ПОЛУПРОВОДНИКОВЫХ_ПРИБОРОВ",ИЗМЕРИТЕЛИ__ПАРАМЕТРОВ_ПОЛУПРОВОДНИКОВЫХ_ПРИБОРОВ)</f>
        <v>ИЗМЕРИТЕЛИ  ПАРАМЕТРОВ ПОЛУПРОВОДНИКОВЫХ ПРИБОРОВ </v>
      </c>
      <c r="B45" s="107">
        <v>10</v>
      </c>
    </row>
    <row r="46" spans="1:2" ht="15" customHeight="1" hidden="1" outlineLevel="1" collapsed="1">
      <c r="A46" s="106" t="str">
        <f>HYPERLINK("[ ]КИО!ИЗМЕРИТЕЛИ_ПАРАМЕТРОВ_ТРАНСФОРМАТОРОВ",ИЗМЕРИТЕЛИ_ПАРАМЕТРОВ_ТРАНСФОРМАТОРОВ)</f>
        <v>ИЗМЕРИТЕЛИ ПАРАМЕТРОВ ТРАНСФОРМАТОРОВ</v>
      </c>
      <c r="B46" s="107">
        <v>15</v>
      </c>
    </row>
    <row r="47" spans="1:2" s="57" customFormat="1" ht="13.5" customHeight="1" hidden="1" outlineLevel="2">
      <c r="A47" s="108" t="str">
        <f>HYPERLINK("[ ]КИО!ИЗМЕРИТЕЛИ_ПАРАМЕТРОВ_ТРАНСФОРМАТОРОВ_фирмы__GOOD_WILL",ИЗМЕРИТЕЛИ_ПАРАМЕТРОВ_ТРАНСФОРМАТОРОВ_фирмы__GOOD_WILL)</f>
        <v>ИЗМЕРИТЕЛИ ПАРАМЕТРОВ ТРАНСФОРМАТОРОВ фирмы "GOOD WILL"</v>
      </c>
      <c r="B47" s="107">
        <v>13</v>
      </c>
    </row>
    <row r="48" spans="1:2" s="57" customFormat="1" ht="13.5" customHeight="1" hidden="1" outlineLevel="1" collapsed="1">
      <c r="A48" s="262" t="s">
        <v>1298</v>
      </c>
      <c r="B48" s="107">
        <v>16</v>
      </c>
    </row>
    <row r="49" spans="1:2" s="57" customFormat="1" ht="13.5" customHeight="1" hidden="1" outlineLevel="2">
      <c r="A49" s="108" t="s">
        <v>1307</v>
      </c>
      <c r="B49" s="107">
        <v>16</v>
      </c>
    </row>
    <row r="50" spans="1:2" s="57" customFormat="1" ht="13.5" customHeight="1" hidden="1" outlineLevel="2">
      <c r="A50" s="108" t="s">
        <v>1298</v>
      </c>
      <c r="B50" s="107">
        <v>16</v>
      </c>
    </row>
    <row r="51" spans="1:2" s="57" customFormat="1" ht="13.5" customHeight="1" hidden="1" outlineLevel="2">
      <c r="A51" s="108" t="s">
        <v>1299</v>
      </c>
      <c r="B51" s="107">
        <v>17</v>
      </c>
    </row>
    <row r="52" spans="1:2" s="57" customFormat="1" ht="13.5" customHeight="1" hidden="1" outlineLevel="2">
      <c r="A52" s="108" t="s">
        <v>1300</v>
      </c>
      <c r="B52" s="107">
        <v>17</v>
      </c>
    </row>
    <row r="53" spans="1:2" s="57" customFormat="1" ht="13.5" customHeight="1" hidden="1" outlineLevel="2">
      <c r="A53" s="108" t="str">
        <f>HYPERLINK("[ ]КИО!ИЗМЕРИТЕЛИ_ЭЛЕКТРИЧЕСКОЙМОЩНОСТИ_фирмы__GOOD_WILL",ИЗМЕРИТЕЛИ_ЭЛЕКТРИЧЕСКОЙМОЩНОСТИ_фирмы__GOOD_WILL)</f>
        <v>Измерители электрической мощности фирмы "GOOD WILL"</v>
      </c>
      <c r="B53" s="107">
        <v>11</v>
      </c>
    </row>
    <row r="54" spans="1:2" s="57" customFormat="1" ht="13.5" customHeight="1" hidden="1" outlineLevel="2">
      <c r="A54" s="108" t="s">
        <v>1305</v>
      </c>
      <c r="B54" s="107">
        <v>11</v>
      </c>
    </row>
    <row r="55" spans="1:2" s="57" customFormat="1" ht="13.5" customHeight="1" hidden="1" outlineLevel="2">
      <c r="A55" s="108" t="s">
        <v>1306</v>
      </c>
      <c r="B55" s="107">
        <v>17</v>
      </c>
    </row>
    <row r="56" spans="1:2" s="57" customFormat="1" ht="13.5" customHeight="1" hidden="1" outlineLevel="2">
      <c r="A56" s="281" t="s">
        <v>1658</v>
      </c>
      <c r="B56" s="280">
        <v>15</v>
      </c>
    </row>
    <row r="57" spans="1:2" ht="15" customHeight="1" hidden="1" outlineLevel="1">
      <c r="A57" s="106" t="str">
        <f>HYPERLINK("[ ]КИО!ИЗМЕРИТЕЛИ_РАЗНОСТИ_ФАЗ",ИЗМЕРИТЕЛИ_РАЗНОСТИ_ФАЗ)</f>
        <v>ИЗМЕРИТЕЛИ РАЗНОСТИ ФАЗ</v>
      </c>
      <c r="B57" s="107">
        <v>11</v>
      </c>
    </row>
    <row r="58" spans="1:2" ht="15" customHeight="1" hidden="1" outlineLevel="1" collapsed="1">
      <c r="A58" s="106" t="str">
        <f>HYPERLINK("[ ]КИО!ИЗМЕРИТЕЛИ_СОПРОТИВЛЕНИЯ",ИЗМЕРИТЕЛИ_СОПРОТИВЛЕНИЯ)</f>
        <v>ИЗМЕРИТЕЛИ СОПРОТИВЛЕНИЯ</v>
      </c>
      <c r="B58" s="107">
        <v>15</v>
      </c>
    </row>
    <row r="59" spans="1:2" s="57" customFormat="1" ht="13.5" customHeight="1" hidden="1" outlineLevel="2">
      <c r="A59" s="108" t="str">
        <f>HYPERLINK("[ ]КИО!ИЗМЕРИТЕЛИ_СОПРОТИВЛЕНИЯ_ИЗОЛЯЦИИ_фирмы__SEW",ИЗМЕРИТЕЛИ_СОПРОТИВЛЕНИЯ_ИЗОЛЯЦИИ_фирмы__SEW)</f>
        <v>ИЗМЕРИТЕЛИ СОПРОТИВЛЕНИЯ ИЗОЛЯЦИИ фирмы "SEW"</v>
      </c>
      <c r="B59" s="107">
        <v>13</v>
      </c>
    </row>
    <row r="60" spans="1:2" s="57" customFormat="1" ht="13.5" customHeight="1" hidden="1" outlineLevel="2">
      <c r="A60" s="108" t="str">
        <f>HYPERLINK("[ ]КИО!ИЗМЕРИТЕЛИ_СОПРОТИВЛЕНИЯ_ИЗОЛЯЦИИ",ИЗМЕРИТЕЛИ_СОПРОТИВЛЕНИЯ_ИЗОЛЯЦИИ)</f>
        <v>ИЗМЕРИТЕЛИ СОПРОТИВЛЕНИЯ ИЗОЛЯЦИИ</v>
      </c>
      <c r="B60" s="107">
        <v>13</v>
      </c>
    </row>
    <row r="61" spans="1:2" s="57" customFormat="1" ht="13.5" customHeight="1" hidden="1" outlineLevel="2">
      <c r="A61" s="108" t="str">
        <f>HYPERLINK("[ ]КИО!ИЗМЕРИТЕЛИ_СОПРОТИВЛЕНИЯ_ЗАЗЕМЛЕНИЯ_фирмы__GOOD_WILL",ИЗМЕРИТЕЛИ_СОПРОТИВЛЕНИЯ_ЗАЗЕМЛЕНИЯ_фирмы__GOOD_WILL)</f>
        <v>ИЗМЕРИТЕЛИ СОПРОТИВЛЕНИЯ ЗАЗЕМЛЕНИЯ фирмы "GOOD WILL"</v>
      </c>
      <c r="B61" s="107">
        <v>13</v>
      </c>
    </row>
    <row r="62" spans="1:2" s="57" customFormat="1" ht="13.5" customHeight="1" hidden="1" outlineLevel="2">
      <c r="A62" s="108" t="str">
        <f>HYPERLINK("[ ]КИО!ИЗМЕРИТЕЛИ_СОПРОТИВЛЕНИЯ_ЗАЗЕМЛЕНИЯ_фирмы__SEW",ИЗМЕРИТЕЛИ_СОПРОТИВЛЕНИЯ_ЗАЗЕМЛЕНИЯ_фирмы__SEW)</f>
        <v>ИЗМЕРИТЕЛИ СОПРОТИВЛЕНИЯ ЗАЗЕМЛЕНИЯ фирмы "SEW"</v>
      </c>
      <c r="B62" s="107">
        <v>13</v>
      </c>
    </row>
    <row r="63" spans="1:2" s="57" customFormat="1" ht="13.5" customHeight="1" hidden="1" outlineLevel="2">
      <c r="A63" s="108" t="str">
        <f>HYPERLINK("[ ]КИО!ИЗМЕРИТЕЛИ_СОПРОТИВЛЕНИЯ_ЗАЗЕМЛЕНИЯ",ИЗМЕРИТЕЛИ_СОПРОТИВЛЕНИЯ_ЗАЗЕМЛЕНИЯ)</f>
        <v>ИЗМЕРИТЕЛИ СОПРОТИВЛЕНИЯ ЗАЗЕМЛЕНИЯ</v>
      </c>
      <c r="B63" s="107">
        <v>13</v>
      </c>
    </row>
    <row r="64" spans="1:2" s="57" customFormat="1" ht="13.5" customHeight="1" hidden="1" outlineLevel="2">
      <c r="A64" s="108" t="str">
        <f>HYPERLINK("[ ]КИО!МИКРООММЕТРЫ_фирмы__GOOD_WILL",МИКРООММЕТРЫ_фирмы__GOOD_WILL)</f>
        <v>МИКРООММЕТРЫ фирмы "GOOD WILL" </v>
      </c>
      <c r="B64" s="107">
        <v>13</v>
      </c>
    </row>
    <row r="65" spans="1:2" s="57" customFormat="1" ht="13.5" customHeight="1" hidden="1" outlineLevel="2">
      <c r="A65" s="108" t="str">
        <f>HYPERLINK("[ ]КИО!МИКРООММЕТРЫ_И_МЕГАОММЕТРЫ",МИКРООММЕТРЫ_И_МЕГАОММЕТРЫ)</f>
        <v>МИКРООММЕТРЫ И МЕГАОММЕТРЫ</v>
      </c>
      <c r="B65" s="107">
        <v>14</v>
      </c>
    </row>
    <row r="66" spans="1:2" ht="15" customHeight="1" hidden="1" outlineLevel="1" collapsed="1">
      <c r="A66" s="106" t="str">
        <f>HYPERLINK("[ ]КИО!ИЗМЕРИТЕЛИ_ТЕМПЕРАТУРЫ_И_ВЛАЖНОСТИ",ИЗМЕРИТЕЛИ_ТЕМПЕРАТУРЫ_И_ВЛАЖНОСТИ)</f>
        <v>ИЗМЕРИТЕЛИ ТЕМПЕРАТУРЫ И ВЛАЖНОСТИ</v>
      </c>
      <c r="B66" s="107">
        <v>8</v>
      </c>
    </row>
    <row r="67" spans="1:2" s="57" customFormat="1" ht="13.5" customHeight="1" hidden="1" outlineLevel="2">
      <c r="A67" s="108" t="str">
        <f>HYPERLINK("[ ]КИО!ИЗМЕРИТЕЛИ_ТЕМПЕРАТУРЫ_и_ВЛАЖНОСТИ_фирмы__APPA",ИЗМЕРИТЕЛИ_ТЕМПЕРАТУРЫ_и_ВЛАЖНОСТИ_фирмы__APPA)</f>
        <v>ИЗМЕРИТЕЛИ ТЕМПЕРАТУРЫ  фирмы "APPA"</v>
      </c>
      <c r="B67" s="107">
        <v>8</v>
      </c>
    </row>
    <row r="68" spans="1:2" s="57" customFormat="1" ht="13.5" customHeight="1" hidden="1" outlineLevel="2">
      <c r="A68" s="108" t="str">
        <f>HYPERLINK("[ ]КИО!ИЗМЕРИТЕЛИ_ТЕМПЕРАТУРЫ_и_ВЛАЖНОСТИ_фирмы__CENTER",ИЗМЕРИТЕЛИ_ТЕМПЕРАТУРЫ_и_ВЛАЖНОСТИ_фирмы__CENTER)</f>
        <v>ИЗМЕРИТЕЛИ ТЕМПЕРАТУРЫ и ВЛАЖНОСТИ фирмы "CENTER"</v>
      </c>
      <c r="B68" s="107">
        <v>8</v>
      </c>
    </row>
    <row r="69" spans="1:2" s="57" customFormat="1" ht="13.5" customHeight="1" hidden="1" outlineLevel="2">
      <c r="A69" s="108" t="str">
        <f>HYPERLINK("[ ]КИО!ИЗМЕРИТЕЛИ_ТЕМПЕРАТУРЫ_фирмы__RAYTEK",ИЗМЕРИТЕЛИ_ТЕМПЕРАТУРЫ_фирмы__RAYTEK)</f>
        <v>ИЗМЕРИТЕЛИ ТЕМПЕРАТУРЫ фирмы "RAYTEK"</v>
      </c>
      <c r="B69" s="107">
        <v>8</v>
      </c>
    </row>
    <row r="70" spans="1:2" s="57" customFormat="1" ht="13.5" customHeight="1" hidden="1" outlineLevel="2">
      <c r="A70" s="108" t="str">
        <f>HYPERLINK("[ ]КИО!АКСЕССУАРЫ_к_измерителям_температуры",АКСЕССУАРЫ_к_измерителям_температуры)</f>
        <v>АКСЕССУАРЫ к измерителям температуры</v>
      </c>
      <c r="B70" s="107">
        <v>8</v>
      </c>
    </row>
    <row r="71" spans="1:2" s="54" customFormat="1" ht="15" customHeight="1" hidden="1" outlineLevel="1">
      <c r="A71" s="109" t="str">
        <f>HYPERLINK("[ ]КИО!ИЗМЕРИТЕЛИ_ШУМА_И_ВИБРАЦИИ",ИЗМЕРИТЕЛИ_ШУМА_И_ВИБРАЦИИ)</f>
        <v>ИЗМЕРИТЕЛИ ШУМА И ВИБРАЦИИ</v>
      </c>
      <c r="B71" s="107">
        <v>18</v>
      </c>
    </row>
    <row r="72" spans="1:2" ht="15" customHeight="1" hidden="1" outlineLevel="1" collapsed="1">
      <c r="A72" s="106" t="str">
        <f>HYPERLINK("[ ]КИО!ИЗМЕРИТЕЛИ_RLC",ИЗМЕРИТЕЛИ_RLC)</f>
        <v>ИЗМЕРИТЕЛИ RLC </v>
      </c>
      <c r="B72" s="107">
        <v>11</v>
      </c>
    </row>
    <row r="73" spans="1:3" s="57" customFormat="1" ht="12.75" customHeight="1" hidden="1" outlineLevel="2">
      <c r="A73" s="108" t="str">
        <f>HYPERLINK("[ ]КИО!ИЗМЕРИТЕЛИ_RLC_фирмы__COOD_WILL",ИЗМЕРИТЕЛИ_RLC_фирмы__COOD_WILL)</f>
        <v>ИЗМЕРИТЕЛИ RLC фирмы "GOOD WILL"</v>
      </c>
      <c r="B73" s="107">
        <v>11</v>
      </c>
      <c r="C73" s="339"/>
    </row>
    <row r="74" spans="1:3" s="57" customFormat="1" ht="12.75" customHeight="1" hidden="1" outlineLevel="2">
      <c r="A74" s="108" t="s">
        <v>2510</v>
      </c>
      <c r="B74" s="107">
        <v>11</v>
      </c>
      <c r="C74" s="339"/>
    </row>
    <row r="75" spans="1:3" s="57" customFormat="1" ht="13.5" customHeight="1" hidden="1" outlineLevel="2">
      <c r="A75" s="108" t="str">
        <f>HYPERLINK("[ ]КИО!ИЗМЕРИТЕЛИ_LCR_фирмы__MOTECH",ИЗМЕРИТЕЛИ_LCR_фирмы__MOTECH)</f>
        <v>ИЗМЕРИТЕЛИ LCR фирмы "MOTECH"</v>
      </c>
      <c r="B75" s="107">
        <v>11</v>
      </c>
      <c r="C75" s="339"/>
    </row>
    <row r="76" spans="1:3" s="57" customFormat="1" ht="13.5" customHeight="1" hidden="1" outlineLevel="2">
      <c r="A76" s="108" t="s">
        <v>2511</v>
      </c>
      <c r="B76" s="107">
        <v>11</v>
      </c>
      <c r="C76" s="339"/>
    </row>
    <row r="77" spans="1:3" s="57" customFormat="1" ht="13.5" customHeight="1" hidden="1" outlineLevel="2">
      <c r="A77" s="108" t="str">
        <f>HYPERLINK("[ ]КИО!ИЗМЕРИТЕЛИ_RC_фирмы__APPA",ИЗМЕРИТЕЛИ_RC_фирмы__APPA)</f>
        <v>ИЗМЕРИТЕЛИ RC фирмы "APPA"</v>
      </c>
      <c r="B77" s="107">
        <v>11</v>
      </c>
      <c r="C77" s="339"/>
    </row>
    <row r="78" spans="1:2" s="57" customFormat="1" ht="13.5" customHeight="1" hidden="1" outlineLevel="2">
      <c r="A78" s="108" t="str">
        <f>HYPERLINK("[ ]КИО!ИЗМЕРИТЕЛИ__RLC",ИЗМЕРИТЕЛИ__RLC)</f>
        <v>ИЗМЕРИТЕЛИ  RLC</v>
      </c>
      <c r="B78" s="107">
        <v>10</v>
      </c>
    </row>
    <row r="79" spans="1:2" ht="15" customHeight="1" hidden="1" outlineLevel="1" collapsed="1">
      <c r="A79" s="106" t="str">
        <f>HYPERLINK("[ ]КИО!ИСТОЧНИКИ_ПИТАНИЯ",ИСТОЧНИКИ_ПИТАНИЯ)</f>
        <v>ИСТОЧНИКИ ПИТАНИЯ</v>
      </c>
      <c r="B79" s="107">
        <v>12</v>
      </c>
    </row>
    <row r="80" spans="1:2" s="57" customFormat="1" ht="13.5" customHeight="1" hidden="1" outlineLevel="2">
      <c r="A80" s="108" t="str">
        <f>HYPERLINK("[ ]КИО!ИСТОЧНИКИ_ПОСТОЯННОГО_ТОКА_фирмы__GOOD_WILL",ИСТОЧНИКИ_ПОСТОЯННОГО_ТОКА_фирмы__GOOD_WILL)</f>
        <v>ИСТОЧНИКИ ПОСТОЯННОГО ТОКА фирмы "GOOD WILL"</v>
      </c>
      <c r="B80" s="107">
        <v>11</v>
      </c>
    </row>
    <row r="81" spans="1:2" s="57" customFormat="1" ht="13.5" customHeight="1" hidden="1" outlineLevel="2">
      <c r="A81" s="108" t="str">
        <f>HYPERLINK("[ ]КИО!Программируемые_линейные_источники_питания",Программируемые_линейные_источники_питания)</f>
        <v>Программируемые линейные источники питания </v>
      </c>
      <c r="B81" s="107">
        <v>11</v>
      </c>
    </row>
    <row r="82" spans="1:2" s="57" customFormat="1" ht="13.5" customHeight="1" hidden="1" outlineLevel="2">
      <c r="A82" s="108" t="str">
        <f>HYPERLINK("[ ]КИО!Линейные_источники_питания_малой_мощности__до_100_Вт",Линейные_источники_питания_малой_мощности__до_100_Вт)</f>
        <v>Линейные источники питания малой мощности (до 100 Вт)</v>
      </c>
      <c r="B82" s="107">
        <v>12</v>
      </c>
    </row>
    <row r="83" spans="1:2" s="57" customFormat="1" ht="13.5" customHeight="1" hidden="1" outlineLevel="2">
      <c r="A83" s="108" t="str">
        <f>HYPERLINK("[ ]КИО!Линейные_источники_питания_средней_мощности__до_200_Вт",Линейные_источники_питания_средней_мощности__до_200_Вт)</f>
        <v>Линейные источники питания средней мощности (до 200 Вт)</v>
      </c>
      <c r="B83" s="107">
        <v>12</v>
      </c>
    </row>
    <row r="84" spans="1:2" s="57" customFormat="1" ht="13.5" customHeight="1" hidden="1" outlineLevel="2">
      <c r="A84" s="108" t="str">
        <f>HYPERLINK("[ ]КИО!Линейные_источники_питания_большой_мощности__200_400_Вт",Линейные_источники_питания_большой_мощности__200_400_Вт)</f>
        <v>Линейные источники питания большой мощности (200-400 Вт)</v>
      </c>
      <c r="B84" s="107">
        <v>12</v>
      </c>
    </row>
    <row r="85" spans="1:2" s="57" customFormat="1" ht="13.5" customHeight="1" hidden="1" outlineLevel="2">
      <c r="A85" s="108" t="str">
        <f>HYPERLINK("[ ]КИО!Линейные_источники_питания_большой_мощности__400__1000_Вт",Линейные_источники_питания_большой_мощности__400__1000_Вт)</f>
        <v>Линейные источники питания большой мощности (400- 1000 Вт)</v>
      </c>
      <c r="B85" s="107">
        <v>12</v>
      </c>
    </row>
    <row r="86" spans="1:2" s="57" customFormat="1" ht="13.5" customHeight="1" hidden="1" outlineLevel="2">
      <c r="A86" s="108" t="str">
        <f>HYPERLINK("[ ]КИО!Трех_канальные_линейные_источники_питания__200_400_Вт",Трех_канальные_линейные_источники_питания__200_400_Вт)</f>
        <v>Трех канальные линейные источники питания </v>
      </c>
      <c r="B86" s="107">
        <v>12</v>
      </c>
    </row>
    <row r="87" spans="1:2" s="57" customFormat="1" ht="13.5" customHeight="1" hidden="1" outlineLevel="2">
      <c r="A87" s="108" t="str">
        <f>HYPERLINK("[ ]КИО!Четырехканальные_линейные_источники_питания",Четырехканальные_линейные_источники_питания)</f>
        <v>Четырехканальные линейные источники питания</v>
      </c>
      <c r="B87" s="107">
        <v>12</v>
      </c>
    </row>
    <row r="88" spans="1:2" s="57" customFormat="1" ht="13.5" customHeight="1" hidden="1" outlineLevel="2">
      <c r="A88" s="108" t="str">
        <f>HYPERLINK("[ ]КИО!Импульсные_источники_питания",Импульсные_источники_питания)</f>
        <v>Импульсные источники питания</v>
      </c>
      <c r="B88" s="107">
        <v>12</v>
      </c>
    </row>
    <row r="89" spans="1:2" s="57" customFormat="1" ht="13.5" customHeight="1" hidden="1" outlineLevel="2">
      <c r="A89" s="108" t="s">
        <v>484</v>
      </c>
      <c r="B89" s="107">
        <v>14</v>
      </c>
    </row>
    <row r="90" spans="1:2" s="57" customFormat="1" ht="13.5" customHeight="1" hidden="1" outlineLevel="2">
      <c r="A90" s="108" t="s">
        <v>488</v>
      </c>
      <c r="B90" s="107">
        <v>14</v>
      </c>
    </row>
    <row r="91" spans="1:2" s="57" customFormat="1" ht="27" customHeight="1" hidden="1" outlineLevel="2">
      <c r="A91" s="305" t="s">
        <v>47</v>
      </c>
      <c r="B91" s="107">
        <v>14</v>
      </c>
    </row>
    <row r="92" spans="1:2" s="57" customFormat="1" ht="13.5" customHeight="1" hidden="1" outlineLevel="2">
      <c r="A92" s="108" t="s">
        <v>48</v>
      </c>
      <c r="B92" s="107">
        <v>14</v>
      </c>
    </row>
    <row r="93" spans="1:2" s="57" customFormat="1" ht="29.25" customHeight="1" hidden="1" outlineLevel="2">
      <c r="A93" s="305" t="s">
        <v>49</v>
      </c>
      <c r="B93" s="107">
        <v>14</v>
      </c>
    </row>
    <row r="94" spans="1:2" s="57" customFormat="1" ht="13.5" customHeight="1" hidden="1" outlineLevel="2">
      <c r="A94" s="108" t="s">
        <v>50</v>
      </c>
      <c r="B94" s="107">
        <v>14</v>
      </c>
    </row>
    <row r="95" spans="1:2" s="57" customFormat="1" ht="27" customHeight="1" hidden="1" outlineLevel="2">
      <c r="A95" s="306" t="s">
        <v>1292</v>
      </c>
      <c r="B95" s="107">
        <v>14</v>
      </c>
    </row>
    <row r="96" spans="1:2" s="57" customFormat="1" ht="27" customHeight="1" hidden="1" outlineLevel="2">
      <c r="A96" s="305" t="s">
        <v>1293</v>
      </c>
      <c r="B96" s="107">
        <v>15</v>
      </c>
    </row>
    <row r="97" spans="1:2" s="57" customFormat="1" ht="13.5" customHeight="1" hidden="1" outlineLevel="2">
      <c r="A97" s="108" t="str">
        <f>HYPERLINK("[ ]КИО!ИСТОЧНИКИ_ПЕРЕМЕННОГО_ТОКА_фирмы__GOOD_WILL",ИСТОЧНИКИ_ПЕРЕМЕННОГО_ТОКА_фирмы__GOOD_WILL)</f>
        <v>ИСТОЧНИКИ ПЕРЕМЕННОГО ТОКА фирмы "GOOD WILL"</v>
      </c>
      <c r="B97" s="107">
        <v>13</v>
      </c>
    </row>
    <row r="98" spans="1:2" s="57" customFormat="1" ht="13.5" customHeight="1" hidden="1" outlineLevel="2">
      <c r="A98" s="108" t="str">
        <f>HYPERLINK("[ ]КИО!ИСТОЧНИКИ_ПОСТОЯННОГО_И_ПЕРЕМЕННОГО_ТОКА",ИСТОЧНИКИ_ПОСТОЯННОГО_И_ПЕРЕМЕННОГО_ТОКА)</f>
        <v>ИСТОЧНИКИ ПОСТОЯННОГО И ПЕРЕМЕННОГО ТОКА</v>
      </c>
      <c r="B98" s="107">
        <v>13</v>
      </c>
    </row>
    <row r="99" spans="1:2" ht="15" customHeight="1" hidden="1" outlineLevel="1" collapsed="1">
      <c r="A99" s="106" t="str">
        <f>HYPERLINK("[ ]КИО!КАЛИБРАТОРЫ_И_ПОВЕРОЧНОЕ_ОБОРУДОВАНИЕ",КАЛИБРАТОРЫ_И_ПОВЕРОЧНОЕ_ОБОРУДОВАНИЕ)</f>
        <v>КАЛИБРАТОРЫ И ПОВЕРОЧНОЕ ОБОРУДОВАНИЕ</v>
      </c>
      <c r="B99" s="107">
        <v>17</v>
      </c>
    </row>
    <row r="100" spans="1:2" s="57" customFormat="1" ht="13.5" customHeight="1" hidden="1" outlineLevel="2">
      <c r="A100" s="108" t="str">
        <f>HYPERLINK("[ ]КИО!ПОВЕРОЧНОЕ_ОБОРУДОВАНИЕ_фирмы__GOOD_WILL",ПОВЕРОЧНОЕ_ОБОРУДОВАНИЕ_фирмы__GOOD_WILL)</f>
        <v>ПОВЕРОЧНОЕ ОБОРУДОВАНИЕ фирмы "GOOD WILL"</v>
      </c>
      <c r="B100" s="107">
        <v>14</v>
      </c>
    </row>
    <row r="101" spans="1:2" s="57" customFormat="1" ht="13.5" customHeight="1" hidden="1" outlineLevel="2">
      <c r="A101" s="108" t="str">
        <f>HYPERLINK("[ ]КИО!КАЛИБРАТОРЫ__И_ПОВЕРОЧНОЕ_ОБОРУДОВАНИЕ",КАЛИБРАТОРЫ__И_ПОВЕРОЧНОЕ_ОБОРУДОВАНИЕ)</f>
        <v>КАЛИБРАТОРЫ  И ПОВЕРОЧНОЕ ОБОРУДОВАНИЕ </v>
      </c>
      <c r="B101" s="107">
        <v>14</v>
      </c>
    </row>
    <row r="102" spans="1:2" ht="15" customHeight="1" hidden="1" outlineLevel="1" collapsed="1">
      <c r="A102" s="106" t="str">
        <f>HYPERLINK("[ ]КИО!КЛЕЩИ_ЭЛЕКТРОИЗМЕРИТЕЛЬНЫЕ_И_ПРЕОБРАЗОВАТЕЛИ_ТОКА",КЛЕЩИ_ЭЛЕКТРОИЗМЕРИТЕЛЬНЫЕ_И_ПРЕОБРАЗОВАТЕЛИ_ТОКА)</f>
        <v>КЛЕЩИ ЭЛЕКТРОИЗМЕРИТЕЛЬНЫЕ И ПРЕОБРАЗОВАТЕЛИ ТОКА</v>
      </c>
      <c r="B102" s="107">
        <v>7</v>
      </c>
    </row>
    <row r="103" spans="1:2" s="57" customFormat="1" ht="13.5" customHeight="1" hidden="1" outlineLevel="2">
      <c r="A103" s="108" t="str">
        <f>HYPERLINK("[ ]КИО!КЛЕЩИ_ЭЛЕКТРОИЗМЕРИТЕЛЬНЫЕ_фирмы__APPA",КЛЕЩИ_ЭЛЕКТРОИЗМЕРИТЕЛЬНЫЕ_фирмы__APPA)</f>
        <v>КЛЕЩИ ЭЛЕКТРОИЗМЕРИТЕЛЬНЫЕ фирмы "APPA"</v>
      </c>
      <c r="B103" s="107">
        <v>7</v>
      </c>
    </row>
    <row r="104" spans="1:2" s="57" customFormat="1" ht="13.5" customHeight="1" hidden="1" outlineLevel="2">
      <c r="A104" s="108" t="s">
        <v>2298</v>
      </c>
      <c r="B104" s="107">
        <v>7</v>
      </c>
    </row>
    <row r="105" spans="1:2" s="57" customFormat="1" ht="13.5" customHeight="1" hidden="1" outlineLevel="2">
      <c r="A105" s="108" t="s">
        <v>2297</v>
      </c>
      <c r="B105" s="107">
        <v>7</v>
      </c>
    </row>
    <row r="106" spans="1:2" s="57" customFormat="1" ht="13.5" customHeight="1" hidden="1" outlineLevel="2">
      <c r="A106" s="108" t="str">
        <f>HYPERLINK("[ ]КИО!ПРЕОБРАЗОВАТЕЛИ_ТОКА_фирмы__APPA",ПРЕОБРАЗОВАТЕЛИ_ТОКА_фирмы__APPA)</f>
        <v>ПРЕОБРАЗОВАТЕЛИ ТОКА фирмы "APPA"</v>
      </c>
      <c r="B106" s="107">
        <v>7</v>
      </c>
    </row>
    <row r="107" spans="1:2" s="57" customFormat="1" ht="13.5" customHeight="1" hidden="1" outlineLevel="2">
      <c r="A107" s="108" t="str">
        <f>HYPERLINK("[ ]КИО!ПРЕОБРАЗОВАТЕЛИ_ТОКА",ПРЕОБРАЗОВАТЕЛИ_ТОКА)</f>
        <v>ПРЕОБРАЗОВАТЕЛИ ТОКА </v>
      </c>
      <c r="B107" s="107">
        <v>8</v>
      </c>
    </row>
    <row r="108" spans="1:2" ht="15" customHeight="1" hidden="1" outlineLevel="1">
      <c r="A108" s="115" t="str">
        <f>HYPERLINK("[ ]КИО!МАГАЗИНЫ_СОПРОТИВЛЕНИЙ_И_ИЗМЕРИТЕЛЬНЫЕ_МОСТЫ",МАГАЗИНЫ_СОПРОТИВЛЕНИЙ_И_ИЗМЕРИТЕЛЬНЫЕ_МОСТЫ)</f>
        <v>МАГАЗИНЫ СОПРОТИВЛЕНИЙ И ИЗМЕРИТЕЛЬНЫЕ МОСТЫ</v>
      </c>
      <c r="B108" s="107">
        <v>16</v>
      </c>
    </row>
    <row r="109" spans="1:2" ht="15" customHeight="1" hidden="1" outlineLevel="1" collapsed="1">
      <c r="A109" s="106" t="str">
        <f>HYPERLINK("[ ]КИО!МУЛЬТИМЕТРЫ_ЦИФРОВЫЕ",МУЛЬТИМЕТРЫ_ЦИФРОВЫЕ)</f>
        <v>МУЛЬТИМЕТРЫ ЦИФРОВЫЕ</v>
      </c>
      <c r="B109" s="107">
        <v>5</v>
      </c>
    </row>
    <row r="110" spans="1:2" s="57" customFormat="1" ht="13.5" customHeight="1" hidden="1" outlineLevel="2">
      <c r="A110" s="108" t="str">
        <f>HYPERLINK("[ ]КИО!МУЛЬТИМЕТРЫ_ЦИФРОВЫЕфирмы_APPA",МУЛЬТИМЕТРЫ_ЦИФРОВЫЕфирмы_APPA)</f>
        <v>МУЛЬТИМЕТРЫ ЦИФРОВЫЕ фирмы"APPA"</v>
      </c>
      <c r="B110" s="107">
        <v>5</v>
      </c>
    </row>
    <row r="111" spans="1:2" s="57" customFormat="1" ht="13.5" customHeight="1" hidden="1" outlineLevel="2">
      <c r="A111" s="108" t="s">
        <v>213</v>
      </c>
      <c r="B111" s="107">
        <v>6</v>
      </c>
    </row>
    <row r="112" spans="1:2" s="57" customFormat="1" ht="13.5" customHeight="1" hidden="1" outlineLevel="2">
      <c r="A112" s="108" t="str">
        <f>HYPERLINK("[ ]КИО!АКСЕССУАРЫ_к_мультиметрам",АКСЕССУАРЫ_к_мультиметрам)</f>
        <v>АКСЕССУАРЫ к мультиметрам</v>
      </c>
      <c r="B112" s="107">
        <v>6</v>
      </c>
    </row>
    <row r="113" spans="1:2" ht="15" customHeight="1" hidden="1" outlineLevel="1" collapsed="1">
      <c r="A113" s="106" t="str">
        <f>HYPERLINK("[ ]КИО!ОСЦИЛЛОГРАФЫ",ОСЦИЛЛОГРАФЫ)</f>
        <v>ОСЦИЛЛОГРАФЫ</v>
      </c>
      <c r="B113" s="107">
        <v>1</v>
      </c>
    </row>
    <row r="114" spans="1:2" s="59" customFormat="1" ht="13.5" customHeight="1" hidden="1" outlineLevel="2">
      <c r="A114" s="110" t="str">
        <f>HYPERLINK("[ ]КИО!ОСЦИЛЛОГРАФЫ_универсальные_и_запоминающие_фирмы__GOOD_WILL",ОСЦИЛЛОГРАФЫ_универсальные_и_запоминающие_фирмы__GOOD_WILL)</f>
        <v>ОСЦИЛЛОГРАФЫ универсальные и запоминающие фирмы «GOOD WILL»</v>
      </c>
      <c r="B114" s="107">
        <v>1</v>
      </c>
    </row>
    <row r="115" spans="1:2" s="59" customFormat="1" ht="13.5" customHeight="1" hidden="1" outlineLevel="2">
      <c r="A115" s="110" t="str">
        <f>HYPERLINK("[ ]КИО!ОСЦИЛЛОГРАФЫ_универсальные__запоминающие__специальные",ОСЦИЛЛОГРАФЫ_универсальные__запоминающие__специальные)</f>
        <v>ОСЦИЛЛОГРАФЫ универсальные, запоминающие, специальные</v>
      </c>
      <c r="B115" s="107">
        <v>1</v>
      </c>
    </row>
    <row r="116" spans="1:2" s="59" customFormat="1" ht="13.5" customHeight="1" hidden="1" outlineLevel="2">
      <c r="A116" s="110" t="str">
        <f>HYPERLINK("[ ]КИО!ОСЦИЛЛОГРАФЫ_МУЛЬТИМЕТРЫ_фирмы__TEAM",ОСЦИЛЛОГРАФЫ_МУЛЬТИМЕТРЫ_фирмы__TEAM)</f>
        <v>ОСЦИЛЛОГРАФЫ-МУЛЬТИМЕТРЫ фирмы "TEAM"</v>
      </c>
      <c r="B116" s="107">
        <v>2</v>
      </c>
    </row>
    <row r="117" spans="1:2" s="59" customFormat="1" ht="13.5" customHeight="1" hidden="1" outlineLevel="2">
      <c r="A117" s="110" t="str">
        <f>HYPERLINK("[ ]КИО!ДЕЛИТЕЛИ_К_ОСЦИЛЛОГРАФАМ_фирмы__HODEN",ДЕЛИТЕЛИ_К_ОСЦИЛЛОГРАФАМ_фирмы__HODEN)</f>
        <v>ДЕЛИТЕЛИ К ОСЦИЛЛОГРАФАМ фирмы "HODEN"</v>
      </c>
      <c r="B117" s="107">
        <v>2</v>
      </c>
    </row>
    <row r="118" spans="1:2" s="59" customFormat="1" ht="13.5" customHeight="1" hidden="1" outlineLevel="2">
      <c r="A118" s="110" t="str">
        <f>HYPERLINK("[ ]КИО!ДЕЛИТЕЛИ_К_ОСЦИЛЛОГРАФАМ",ДЕЛИТЕЛИ_К_ОСЦИЛЛОГРАФАМ)</f>
        <v>ДЕЛИТЕЛИ К ОСЦИЛЛОГРАФАМ </v>
      </c>
      <c r="B118" s="107">
        <v>2</v>
      </c>
    </row>
    <row r="119" spans="1:2" s="59" customFormat="1" ht="13.5" customHeight="1" hidden="1" outlineLevel="2">
      <c r="A119" s="110" t="str">
        <f>HYPERLINK("[ ]КИО!ОСЦИЛЛОГРАФИЧЕСКИЕ_ТРУБКИ",ОСЦИЛЛОГРАФИЧЕСКИЕ_ТРУБКИ)</f>
        <v>ОСЦИЛЛОГРАФИЧЕСКИЕ ТРУБКИ</v>
      </c>
      <c r="B119" s="107">
        <v>2</v>
      </c>
    </row>
    <row r="120" spans="1:2" ht="15" customHeight="1" hidden="1" outlineLevel="1">
      <c r="A120" s="106" t="str">
        <f>HYPERLINK("[ ]КИО!ПРИБОРЫ_ДЛЯ_ИЗМЕРЕНИЯ_ОСЛАБЛЕНИЙ",ПРИБОРЫ_ДЛЯ_ИЗМЕРЕНИЯ_ОСЛАБЛЕНИЙ)</f>
        <v>ПРИБОРЫ ДЛЯ ИЗМЕРЕНИЯ ОСЛАБЛЕНИЙ</v>
      </c>
      <c r="B120" s="107">
        <v>11</v>
      </c>
    </row>
    <row r="121" spans="1:2" ht="15" customHeight="1" hidden="1" outlineLevel="1">
      <c r="A121" s="106" t="str">
        <f>HYPERLINK("[ ]КИО!ПРИБОРЫ_СТРЕЛОЧНЫЕ_КОМБИНИРОВАННЫЕ",ПРИБОРЫ_СТРЕЛОЧНЫЕ_КОМБИНИРОВАННЫЕ)</f>
        <v>ПРИБОРЫ СТРЕЛОЧНЫЕ КОМБИНИРОВАННЫЕ </v>
      </c>
      <c r="B121" s="107">
        <v>9</v>
      </c>
    </row>
    <row r="122" spans="1:2" ht="15" customHeight="1" hidden="1" outlineLevel="1">
      <c r="A122" s="106" t="str">
        <f>HYPERLINK("[ ]КИО!УСИЛИТЕЛИ_ИЗМЕРИТЕЛЬНЫЕ",УСИЛИТЕЛИ_ИЗМЕРИТЕЛЬНЫЕ)</f>
        <v>УСИЛИТЕЛИ ИЗМЕРИТЕЛЬНЫЕ</v>
      </c>
      <c r="B122" s="107">
        <v>17</v>
      </c>
    </row>
    <row r="123" spans="1:2" ht="15" customHeight="1" hidden="1" outlineLevel="1" collapsed="1">
      <c r="A123" s="106" t="str">
        <f>HYPERLINK("[ ]КИО!ЧАСТОТОМЕРЫ_И_КОМПАРАТОРЫ",ЧАСТОТОМЕРЫ_И_КОМПАРАТОРЫ)</f>
        <v>ЧАСТОТОМЕРЫ И КОМПАРАТОРЫ</v>
      </c>
      <c r="B123" s="107">
        <v>10</v>
      </c>
    </row>
    <row r="124" spans="1:2" s="57" customFormat="1" ht="13.5" customHeight="1" hidden="1" outlineLevel="2">
      <c r="A124" s="108" t="str">
        <f>HYPERLINK("[ ]КИО!ЧАСТОТОМЕРЫ_фирмы__GOOD_WILL",ЧАСТОТОМЕРЫ_фирмы__GOOD_WILL)</f>
        <v>ЧАСТОТОМЕРЫ фирмы "GOOD WILL"</v>
      </c>
      <c r="B124" s="107">
        <v>10</v>
      </c>
    </row>
    <row r="125" spans="1:2" s="57" customFormat="1" ht="13.5" customHeight="1" hidden="1" outlineLevel="2">
      <c r="A125" s="108" t="s">
        <v>123</v>
      </c>
      <c r="B125" s="107">
        <v>10</v>
      </c>
    </row>
    <row r="126" spans="1:2" s="57" customFormat="1" ht="13.5" customHeight="1" hidden="1" outlineLevel="2">
      <c r="A126" s="108" t="str">
        <f>HYPERLINK("[ ]КИО!ЧАСТОТОМЕРЫ__И_КОМПАРАТОРЫ",ЧАСТОТОМЕРЫ__И_КОМПАРАТОРЫ)</f>
        <v>ЧАСТОТОМЕРЫ  И КОМПАРАТОРЫ</v>
      </c>
      <c r="B126" s="107">
        <v>10</v>
      </c>
    </row>
    <row r="127" spans="1:2" ht="15" customHeight="1" hidden="1" outlineLevel="1" collapsed="1">
      <c r="A127" s="106" t="str">
        <f>HYPERLINK("[ ]КИО!ЩИТОВЫЕ_ПРИБОРЫ",ЩИТОВЫЕ_ПРИБОРЫ)</f>
        <v>ЩИТОВЫЕ ПРИБОРЫ</v>
      </c>
      <c r="B127" s="107">
        <v>18</v>
      </c>
    </row>
    <row r="128" spans="1:2" s="57" customFormat="1" ht="13.5" customHeight="1" hidden="1" outlineLevel="2">
      <c r="A128" s="108" t="str">
        <f>HYPERLINK("[ ]КИО!ПРИБОРЫ_УНИВЕРСАЛЬНЫЕ_фирмы__POUNDFUL",ПРИБОРЫ_УНИВЕРСАЛЬНЫЕ_фирмы__POUNDFUL)</f>
        <v>ПРИБОРЫ УНИВЕРСАЛЬНЫЕ фирмы "POUNDFUL"</v>
      </c>
      <c r="B128" s="107">
        <v>15</v>
      </c>
    </row>
    <row r="129" spans="1:2" s="57" customFormat="1" ht="13.5" customHeight="1" hidden="1" outlineLevel="2">
      <c r="A129" s="108" t="str">
        <f>HYPERLINK("[ ]КИО!ПРИБОРЫ_УНИВЕРСАЛЬНЫЕ_фирмы__CHITAI",ПРИБОРЫ_УНИВЕРСАЛЬНЫЕ_фирмы__CHITAI)</f>
        <v>ПРИБОРЫ УНИВЕРСАЛЬНЫЕ фирмы "CHITAI"</v>
      </c>
      <c r="B129" s="107">
        <v>15</v>
      </c>
    </row>
    <row r="130" spans="1:2" s="57" customFormat="1" ht="13.5" customHeight="1" hidden="1" outlineLevel="2">
      <c r="A130" s="108" t="str">
        <f>HYPERLINK("[ ]КИО!ЧАСТОТОМЕРЫ_фирмы__POUNDFUL",ЧАСТОТОМЕРЫ_фирмы__POUNDFUL)</f>
        <v>ЧАСТОТОМЕРЫ фирмы "POUNDFUL"</v>
      </c>
      <c r="B130" s="107">
        <v>15</v>
      </c>
    </row>
    <row r="131" spans="1:2" s="57" customFormat="1" ht="13.5" customHeight="1" hidden="1" outlineLevel="2">
      <c r="A131" s="108" t="str">
        <f>HYPERLINK("[ ]КИО!ИЗМЕРИТЕЛИ_ЭЛЕКТРИЧЕСКОЙ_МОЩНОСТИ_фирмы__POUNDFUL",ИЗМЕРИТЕЛИ_ЭЛЕКТРИЧЕСКОЙ_МОЩНОСТИ_фирмы__POUNDFUL)</f>
        <v>ИЗМЕРИТЕЛИ ЭЛЕКТРИЧЕСКОЙ МОЩНОСТИ фирмы "POUNDFUL"</v>
      </c>
      <c r="B131" s="107">
        <v>15</v>
      </c>
    </row>
    <row r="132" spans="1:2" ht="14.25" customHeight="1" hidden="1" outlineLevel="1">
      <c r="A132" s="106" t="str">
        <f>HYPERLINK("[ ]КИО!ЭЛЕМЕНТЫ_НОРМАЛЬНЫЕ",ЭЛЕМЕНТЫ_НОРМАЛЬНЫЕ)</f>
        <v>ЭЛЕМЕНТЫ НОРМАЛЬНЫЕ</v>
      </c>
      <c r="B132" s="107">
        <v>17</v>
      </c>
    </row>
    <row r="133" spans="1:2" ht="19.5" customHeight="1" hidden="1" outlineLevel="1" collapsed="1">
      <c r="A133" s="171" t="s">
        <v>2394</v>
      </c>
      <c r="B133" s="173"/>
    </row>
    <row r="134" spans="1:2" ht="14.25" customHeight="1" hidden="1" outlineLevel="1" collapsed="1">
      <c r="A134" s="172" t="s">
        <v>1860</v>
      </c>
      <c r="B134" s="112">
        <v>18</v>
      </c>
    </row>
    <row r="135" spans="1:2" ht="14.25" customHeight="1" hidden="1" outlineLevel="2">
      <c r="A135" s="217" t="s">
        <v>142</v>
      </c>
      <c r="B135" s="112">
        <v>15</v>
      </c>
    </row>
    <row r="136" spans="1:2" ht="14.25" customHeight="1" hidden="1" outlineLevel="2">
      <c r="A136" s="217" t="s">
        <v>1709</v>
      </c>
      <c r="B136" s="112">
        <v>16</v>
      </c>
    </row>
    <row r="137" spans="1:2" ht="14.25" customHeight="1" hidden="1" outlineLevel="2">
      <c r="A137" s="217" t="s">
        <v>740</v>
      </c>
      <c r="B137" s="112">
        <v>16</v>
      </c>
    </row>
    <row r="138" spans="1:2" ht="14.25" customHeight="1" hidden="1" outlineLevel="2">
      <c r="A138" s="217" t="s">
        <v>1710</v>
      </c>
      <c r="B138" s="112">
        <v>16</v>
      </c>
    </row>
    <row r="139" spans="1:2" ht="14.25" customHeight="1" hidden="1" outlineLevel="2">
      <c r="A139" s="217" t="s">
        <v>967</v>
      </c>
      <c r="B139" s="112">
        <v>16</v>
      </c>
    </row>
    <row r="140" spans="1:2" ht="14.25" customHeight="1" hidden="1" outlineLevel="1">
      <c r="A140" s="292" t="s">
        <v>1063</v>
      </c>
      <c r="B140" s="107">
        <v>19</v>
      </c>
    </row>
    <row r="141" spans="1:2" ht="14.25" customHeight="1" hidden="1" outlineLevel="1" collapsed="1">
      <c r="A141" s="116" t="s">
        <v>747</v>
      </c>
      <c r="B141" s="107">
        <v>20</v>
      </c>
    </row>
    <row r="142" spans="1:2" ht="14.25" customHeight="1" hidden="1" outlineLevel="1">
      <c r="A142" s="266" t="s">
        <v>219</v>
      </c>
      <c r="B142" s="240"/>
    </row>
    <row r="143" spans="1:2" ht="14.25" customHeight="1" hidden="1" outlineLevel="1">
      <c r="A143" s="260" t="s">
        <v>1311</v>
      </c>
      <c r="B143" s="112">
        <v>20</v>
      </c>
    </row>
    <row r="144" spans="1:2" s="157" customFormat="1" ht="19.5" customHeight="1" collapsed="1">
      <c r="A144" s="174" t="s">
        <v>2429</v>
      </c>
      <c r="B144" s="208"/>
    </row>
    <row r="145" spans="1:2" ht="15" customHeight="1" hidden="1" outlineLevel="1" collapsed="1">
      <c r="A145" s="262" t="s">
        <v>1645</v>
      </c>
      <c r="B145" s="209">
        <v>1</v>
      </c>
    </row>
    <row r="146" spans="1:2" ht="13.5" customHeight="1" hidden="1" outlineLevel="2">
      <c r="A146" s="203" t="s">
        <v>2058</v>
      </c>
      <c r="B146" s="210">
        <v>2</v>
      </c>
    </row>
    <row r="147" spans="1:2" ht="13.5" customHeight="1" hidden="1" outlineLevel="2">
      <c r="A147" s="205" t="s">
        <v>2251</v>
      </c>
      <c r="B147" s="211">
        <v>7</v>
      </c>
    </row>
    <row r="148" spans="1:2" ht="13.5" customHeight="1" hidden="1" outlineLevel="2">
      <c r="A148" s="204" t="s">
        <v>2247</v>
      </c>
      <c r="B148" s="211">
        <v>7</v>
      </c>
    </row>
    <row r="149" spans="1:2" ht="13.5" customHeight="1" hidden="1" outlineLevel="2">
      <c r="A149" s="205" t="s">
        <v>2252</v>
      </c>
      <c r="B149" s="211">
        <v>4</v>
      </c>
    </row>
    <row r="150" spans="1:2" ht="13.5" customHeight="1" hidden="1" outlineLevel="2">
      <c r="A150" s="205" t="s">
        <v>2253</v>
      </c>
      <c r="B150" s="211">
        <v>4</v>
      </c>
    </row>
    <row r="151" spans="1:2" ht="13.5" customHeight="1" hidden="1" outlineLevel="2">
      <c r="A151" s="205" t="s">
        <v>2254</v>
      </c>
      <c r="B151" s="211">
        <v>4</v>
      </c>
    </row>
    <row r="152" spans="1:2" ht="13.5" customHeight="1" hidden="1" outlineLevel="2">
      <c r="A152" s="205" t="s">
        <v>2255</v>
      </c>
      <c r="B152" s="211">
        <v>5</v>
      </c>
    </row>
    <row r="153" spans="1:2" ht="13.5" customHeight="1" hidden="1" outlineLevel="2">
      <c r="A153" s="205" t="s">
        <v>2256</v>
      </c>
      <c r="B153" s="211">
        <v>5</v>
      </c>
    </row>
    <row r="154" spans="1:2" ht="27" customHeight="1" hidden="1" outlineLevel="2">
      <c r="A154" s="206" t="s">
        <v>2257</v>
      </c>
      <c r="B154" s="211">
        <v>4</v>
      </c>
    </row>
    <row r="155" spans="1:2" ht="13.5" customHeight="1" hidden="1" outlineLevel="2">
      <c r="A155" s="205" t="s">
        <v>2258</v>
      </c>
      <c r="B155" s="211">
        <v>6</v>
      </c>
    </row>
    <row r="156" spans="1:2" ht="13.5" customHeight="1" hidden="1" outlineLevel="2">
      <c r="A156" s="205" t="s">
        <v>2259</v>
      </c>
      <c r="B156" s="211">
        <v>2</v>
      </c>
    </row>
    <row r="157" spans="1:2" ht="13.5" customHeight="1" hidden="1" outlineLevel="2">
      <c r="A157" s="205" t="s">
        <v>2260</v>
      </c>
      <c r="B157" s="211">
        <v>6</v>
      </c>
    </row>
    <row r="158" spans="1:2" ht="13.5" customHeight="1" hidden="1" outlineLevel="2">
      <c r="A158" s="205" t="s">
        <v>2261</v>
      </c>
      <c r="B158" s="211">
        <v>3</v>
      </c>
    </row>
    <row r="159" spans="1:2" ht="13.5" customHeight="1" hidden="1" outlineLevel="2">
      <c r="A159" s="205" t="s">
        <v>2262</v>
      </c>
      <c r="B159" s="211">
        <v>6</v>
      </c>
    </row>
    <row r="160" spans="1:2" ht="13.5" customHeight="1" hidden="1" outlineLevel="2">
      <c r="A160" s="205" t="s">
        <v>2263</v>
      </c>
      <c r="B160" s="211">
        <v>1</v>
      </c>
    </row>
    <row r="161" spans="1:2" ht="13.5" customHeight="1" hidden="1" outlineLevel="2">
      <c r="A161" s="205" t="s">
        <v>1313</v>
      </c>
      <c r="B161" s="211">
        <v>1</v>
      </c>
    </row>
    <row r="162" spans="1:2" ht="13.5" customHeight="1" hidden="1" outlineLevel="2">
      <c r="A162" s="205" t="s">
        <v>1314</v>
      </c>
      <c r="B162" s="211">
        <v>1</v>
      </c>
    </row>
    <row r="163" spans="1:2" ht="27" customHeight="1" hidden="1" outlineLevel="2">
      <c r="A163" s="206" t="s">
        <v>1315</v>
      </c>
      <c r="B163" s="211">
        <v>1</v>
      </c>
    </row>
    <row r="164" spans="1:2" ht="13.5" customHeight="1" hidden="1" outlineLevel="2">
      <c r="A164" s="205" t="s">
        <v>924</v>
      </c>
      <c r="B164" s="211">
        <v>1</v>
      </c>
    </row>
    <row r="165" spans="1:2" ht="13.5" customHeight="1" hidden="1" outlineLevel="2">
      <c r="A165" s="205" t="s">
        <v>925</v>
      </c>
      <c r="B165" s="211">
        <v>5</v>
      </c>
    </row>
    <row r="166" spans="1:2" ht="15" customHeight="1" hidden="1" outlineLevel="1" collapsed="1">
      <c r="A166" s="116" t="s">
        <v>1893</v>
      </c>
      <c r="B166" s="211">
        <v>7</v>
      </c>
    </row>
    <row r="167" spans="1:2" ht="15.75" customHeight="1" hidden="1" outlineLevel="3">
      <c r="A167" s="204" t="s">
        <v>926</v>
      </c>
      <c r="B167" s="211">
        <v>8</v>
      </c>
    </row>
    <row r="168" spans="1:2" ht="13.5" customHeight="1" hidden="1" outlineLevel="3">
      <c r="A168" s="207" t="s">
        <v>927</v>
      </c>
      <c r="B168" s="211">
        <v>9</v>
      </c>
    </row>
    <row r="169" spans="1:2" ht="13.5" customHeight="1" hidden="1" outlineLevel="3">
      <c r="A169" s="204" t="s">
        <v>928</v>
      </c>
      <c r="B169" s="211">
        <v>11</v>
      </c>
    </row>
    <row r="170" spans="1:2" ht="13.5" customHeight="1" hidden="1" outlineLevel="3">
      <c r="A170" s="204" t="s">
        <v>334</v>
      </c>
      <c r="B170" s="211">
        <v>11</v>
      </c>
    </row>
    <row r="171" spans="1:2" ht="13.5" customHeight="1" hidden="1" outlineLevel="3">
      <c r="A171" s="204" t="s">
        <v>335</v>
      </c>
      <c r="B171" s="211">
        <v>11</v>
      </c>
    </row>
    <row r="172" spans="1:2" ht="13.5" customHeight="1" hidden="1" outlineLevel="3">
      <c r="A172" s="204" t="s">
        <v>336</v>
      </c>
      <c r="B172" s="211">
        <v>8</v>
      </c>
    </row>
    <row r="173" spans="1:2" ht="15" customHeight="1" hidden="1" outlineLevel="3">
      <c r="A173" s="204" t="s">
        <v>337</v>
      </c>
      <c r="B173" s="211">
        <v>9</v>
      </c>
    </row>
    <row r="174" spans="1:2" ht="13.5" hidden="1" outlineLevel="3">
      <c r="A174" s="204" t="s">
        <v>338</v>
      </c>
      <c r="B174" s="211">
        <v>10</v>
      </c>
    </row>
    <row r="175" spans="1:2" ht="13.5" hidden="1" outlineLevel="3">
      <c r="A175" s="204" t="s">
        <v>339</v>
      </c>
      <c r="B175" s="211">
        <v>11</v>
      </c>
    </row>
    <row r="176" spans="1:2" ht="13.5" hidden="1" outlineLevel="3">
      <c r="A176" s="204" t="s">
        <v>340</v>
      </c>
      <c r="B176" s="211">
        <v>7</v>
      </c>
    </row>
  </sheetData>
  <mergeCells count="2">
    <mergeCell ref="A2:B2"/>
    <mergeCell ref="A3:B3"/>
  </mergeCells>
  <hyperlinks>
    <hyperlink ref="A174" location="ПРО!Антистатические_покрытия_и_гарнитура_заземления" display="ПОКРЫТИЯ антистатические  и гарнитура заземления"/>
    <hyperlink ref="A40" location="ИЗМЕРИТЕЛИ_ПАРАМЕТРОВ_БЕЗОПАСНОСТИ_ЭЛЕКТРООБОРУДОВАНИЯ" display="ИЗМЕРИТЕЛИ_ПАРАМЕТРОВ_БЕЗОПАСНОСТИ_ЭЛЕКТРООБОРУДОВАНИЯ"/>
    <hyperlink ref="A41" location="ИЗМЕРИТЕЛИ_ПАРАМЕТРОВ_БЕЗОПАСНОСТИ_ЭЛЕКТРООБОРУДОВАНИЯ_фирмы__GOOD_WILL" display="ИЗМЕРИТЕЛИ_ПАРАМЕТРОВ_БЕЗОПАСНОСТИ_ЭЛЕКТРООБОРУДОВАНИЯ_фирмы__GOOD_WILL"/>
    <hyperlink ref="A173" location="ПРО!Антистатические_упаковочные_пакеты" display="ПАКЕТЫ антистатические упаковочные"/>
    <hyperlink ref="A172" location="ПРО!Оптика_и_освещение_рабочего_места" display="ОПТИКА и освещение рабочего места"/>
    <hyperlink ref="A171" location="ПРО!Антистатическая_спецодежда" display="ОДЕЖДА антистатическая"/>
    <hyperlink ref="A148" location="ПРО!Тренировочные_наборы_для_пайки_и_демонтажа" display="НАБОРЫтренировочные для пайки и демонтажа"/>
    <hyperlink ref="A169" location="ПРО!Антистатическая_мебель" display="МЕБЕЛЬ антистатическая"/>
    <hyperlink ref="A168" location="ПРО!Антистатические_контейнеры_для_хранения_компонентов_и_транспортировочная_тара" display="КОНТЕЙНЕРЫ антистатические для хранения компонентов и транспортировачная тара"/>
    <hyperlink ref="A167" location="ПРО!Антистатический_прецизионный_монтажный_и_регулировочный_инструмент" display="ИНСТРУМЕНТ антистатический прецизионный монтажный и регулировачный"/>
    <hyperlink ref="A144" location="ПРО!Паяльно_ремонтное_оборудование" display="Паяльно-ремонтное оборудование"/>
    <hyperlink ref="A146" location="ПРО!Паяльные_жала_и_наборы" display="Паяльные жала и наборы"/>
    <hyperlink ref="A149" location="ПРО!Наконечники_к_вакуумным_термоотсосам" display="Наконечники к вакуумным термоотсосам"/>
    <hyperlink ref="A150" location="ПРО!Насадки_для_выпаивания__устанавливаемые_на_паяльники" display="Насадки для выпаивания, устанавливаемые на паяльники"/>
    <hyperlink ref="A153" location="ПРО!Газовые_паяльники_и_принадлежности_к_ним" display="Газовые паяльники и принадлежности к ним"/>
    <hyperlink ref="A155" location="ПРО!Настольная_печь_для_поверхностного_монтажа__SMT" display="Настольная печь для поверхностного монтажа (SMT)"/>
    <hyperlink ref="A152" location="ПРО!Ремонтные_наборы__паяльники_220В_и_нагревательные_элементы_к_ним" display="Ремонтные наборы, паяльники 220В и нагревательные элементы к ним"/>
    <hyperlink ref="A151" location="ПРО!Насадки_к_термопинцету" display="Насадки к термопинцету"/>
    <hyperlink ref="A154" location="ПРО!Паяльники_низковольтные__в_том_числе_к_паяльным_к_станциям__и_нагревательные_элементы_к_ним" display="Паяльники низковольтые (в том числе к паяльным станциям) и нагревательные элементы к ним"/>
    <hyperlink ref="A147" location="ПРО!Инструмент_позиционирования_компонентов" display="Инструмент позиционирования компонентов"/>
    <hyperlink ref="A166" location="ПРО!АНТИСТАТИЧЕСКОЕ_ОБОРУДОВАНИЕ" display="АНТИСТАТИЧЕСКОЕ ОБОРУДОВАНИЕ"/>
    <hyperlink ref="A165" location="ПРО!Флюсы__паяльная_паста__припои__средства_очистки" display="Флюсы, паяльная паста, припои, средства очистки"/>
    <hyperlink ref="A163" location="ПРО!Унифицированные_цифровые__микропроцессорные__станции_для_пайки_и_демонтажа_контактным_способом" display="Унифицированные цифровые (микропроцессорные) станции для пайки и демонтажа контактным способом"/>
    <hyperlink ref="A162" location="ПРО!Термовоздушные_аналоговые_паяльные_станции" display="Термовоздушные аналоговые паяльные станции"/>
    <hyperlink ref="A159" location="ПРО!Средства_локальной_воздухоочистки" display="Средства локальной воздухоочистки"/>
    <hyperlink ref="A158" location="ПРО!Сопла_воздушные_к_термофену" display="Сопла воздушные к термофену"/>
    <hyperlink ref="A157" location="ПРО!Программно_оптические_модульные_системы_контроля" display="Программно-оптические модульные системы контроля"/>
    <hyperlink ref="A161" location="ПРО!Инфракрасные_паяльно_ремонтные_станции_и_элементы_к_ним" display="Инфракрасные паяльно-ремонтные станции и элементы к ним"/>
    <hyperlink ref="A156" location="ПРО!Вспомогательные_принадлежности" display="Вспомогательные принадлежности"/>
    <hyperlink ref="A164" location="ПРО!Вакуумные_термоотсосы" display="Вакуумные термоотсосы"/>
    <hyperlink ref="A160" location="ПРО!Аналоговые_станции_для_пайки_и_демонтажа_контактным_способом" display="Аналоговые станции для пайки и демонтажа контактным способом"/>
    <hyperlink ref="A140" location="МОНТАЖНОЕ_ТЕЛЕКОММУНИКАЦИОННОЕ__ОБОРУДОВАНИЕ" display="МОНТАЖНОЕ ТЕЛЕКОММУНИКАЦИОННОЕ ОБОРУДОВАНИЕ"/>
    <hyperlink ref="A55" location="ИЗМЕРИТЕЛИ_КАЧЕСТВА_ЭЛЕКТРИЧЕСКОЙ_ЭНЕРГИИ_фирмы__MOTECH" display="ИЗМЕРИТЕЛИ_КАЧЕСТВА_ЭЛЕКТРИЧЕСКОЙ_ЭНЕРГИИ_фирмы__MOTECH"/>
    <hyperlink ref="A52" location="ИЗМЕРИТЕЛИ_ЭЛЕКТРИЧЕСКОЙ_МОЩНОСТИ" display="ИЗМЕРИТЕЛИ_ЭЛЕКТРИЧЕСКОЙ_МОЩНОСТИ"/>
    <hyperlink ref="A51" location="ИЗМЕРИТЕЛИ_ПАРАМЕТРОВ_УЗО_фирмы_SEW" display="ИЗМЕРИТЕЛИ_ПАРАМЕТРОВ_УЗО_фирмы_SEW"/>
    <hyperlink ref="A50" location="ИЗМЕРИТЕЛИ_ПАРАМЕТРОВ_ЭЛЕКТРИЧЕСКИХ_СЕТЕЙ" display="ИЗМЕРИТЕЛИ_ПАРАМЕТРОВ_ЭЛЕКТРИЧЕСКИХ_СЕТЕЙ"/>
    <hyperlink ref="A49" location="ИЗМЕРИТЕЛИ_ПАРАМЕТРОВ_ЭЛЕКТРИЧЕСКИХ_СЕТЕЙ_ФИРМЫ__SEW" display="ИЗМЕРИТЕЛИ_ПАРАМЕТРОВ_ЭЛЕКТРИЧЕСКИХ_СЕТЕЙ_ФИРМЫ__SEW"/>
    <hyperlink ref="A48" location="ИЗМЕРИТЕЛИ__________________ПАРАМЕТРОВ_ЭЛЕКТРИЧЕСКИХ_СЕТЕЙ" display="ИЗМЕРИТЕЛИ ПАРАМЕТРОВ ЭЛЕКТРИЧЕСКИХ СЕТЕЙ"/>
    <hyperlink ref="A96" location="Программируемые__линейные__источники__питания_для_систем_мобильной_связи_с_двумя_независимыми_выходами__70_Вт" display="Программируемые__линейные__источники__питания_для_систем_мобильной_связи_с_двумя_независимыми_выходами__70_Вт"/>
    <hyperlink ref="A95" location="Программируемые_двухдиапазонные_линейные__источники__питания_с_вынесенной_цепью_обратоной_связи__250_Вт" display="Программируемые_двухдиапазонные_линейные__источники__питания_с_вынесенной_цепью_обратоной_связи__250_Вт"/>
    <hyperlink ref="A94" location="Программируемые__линейные__источники__питания_с_двумя_независимыми_выходами__70_Вт" display="Программируемые__линейные__источники__питания_с_двумя_независимыми_выходами__70_Вт"/>
    <hyperlink ref="A93" location="Программируемые_двухдиапазонные_линейные__источники__питания_с_вынесенной_цепью_обратоной_связи__100_Вт" display="Программируемые_двухдиапазонные_линейные__источники__питания_с_вынесенной_цепью_обратоной_связи__100_Вт"/>
    <hyperlink ref="A92" location="Программируемые__линейные__источники__питания_с_вынесенной_цепью_обратоной_связи__70_Вт" display="Программируемые__линейные__источники__питания_с_вынесенной_цепью_обратоной_связи__70_Вт"/>
    <hyperlink ref="A91" location="Программируемые__линейные__двухполярные_источники__питания_с_дополнительным_нерегулируемым_выходом" display="Программируемые__линейные__двухполярные_источники__питания_с_дополнительным_нерегулируемым_выходом"/>
    <hyperlink ref="A56" location="АКСЕССУАРЫ_к_измерителям_параметров_электрических_цепей" display="АКСЕССУАРЫ_к_измерителям_параметров_электрических_цепей"/>
    <hyperlink ref="A90" location="Программируемые__линейные__источники__питания" display="Программируемые__линейные__источники__питания"/>
    <hyperlink ref="A89" location="ИСТОЧНИКИ_ПОСТОЯННОГО_ТОКА_фирмы__MOTECH" display="ИСТОЧНИКИ_ПОСТОЯННОГО_ТОКА_фирмы__MOTECH"/>
    <hyperlink ref="A139" location="АКСЕССУАРЫ_ДЛЯ_ИЗМЕРИТЕЛЬНОГО_ТЕЛЕКОММУНИКАЦИОННОГО_ОБОРУДОВАНИЯ" display="АКСЕССУАРЫ_ДЛЯ_ИЗМЕРИТЕЛЬНОГО_ТЕЛЕКОММУНИКАЦИОННОГО_ОБОРУДОВАНИЯ"/>
    <hyperlink ref="A111" location="МУЛЬТИМЕТРЫ_ЦИФРОВЫЕ_фирмы__GOOD_WILL___CENTER" display="МУЛЬТИМЕТРЫ_ЦИФРОВЫЕ_фирмы__GOOD_WILL___CENTER"/>
    <hyperlink ref="A133" location="Оборудование_для_систем_и_сетей_связи" display="Оборудование для систем и сетей связи"/>
    <hyperlink ref="A134" location="ИЗМЕРИТЕЛЬНОЕ_ОБОРУДОВАНИЕ" display="ИЗМЕРИТЕЛЬНОЕ ОБОРУДОВАНИЕ"/>
    <hyperlink ref="A141" location="ТРАССОДЕФЕКТОИСКАТЕЛИ" display="ТРАССОДЕФЕКТОИСКАТЕЛИ"/>
    <hyperlink ref="A138" location="КОМПЛЕКСЫ_TDA_5_для_измерения_параметров_каналов_ТЧ" display="КОМПЛЕКСЫ_TDA_5_для_измерения_параметров_каналов_ТЧ"/>
    <hyperlink ref="A137" location="ИЗМЕРИТЕЛЬНОЕ__ОБОРУДОВАНИЕ" display="ИЗМЕРИТЕЛЬНОЕ__ОБОРУДОВАНИЕ"/>
    <hyperlink ref="A136" location="ИЗМЕРИТЕЛЬНОЕ_ОБОРУДОВАНИЕ_фирмы__SEW" display="ИЗМЕРИТЕЛЬНОЕ_ОБОРУДОВАНИЕ_фирмы__SEW"/>
    <hyperlink ref="A135" location="ИЗМЕРИТЕЛЬНОЕ_ОБОРУДОВАНИЕ_фирмы__МОТЕСН" display="ИЗМЕРИТЕЛЬНОЕ_ОБОРУДОВАНИЕ_фирмы__МОТЕСН"/>
    <hyperlink ref="A125" location="ЧАСТОТОМЕРЫ_Фирмы__PENDULUM" display="ЧАСТОТОМЕРЫ_Фирмы__PENDULUM"/>
    <hyperlink ref="A142" location="Приборы_для_обеспечения_безопасности_жизнедеятельности" display="Приборы_для_обеспечения_безопасности_жизнедеятельности"/>
    <hyperlink ref="A143" location="ДОЗИМЕТРИЧЕСКИЕ_ПРИБОРЫ" display="ДОЗИМЕТРИЧЕСКИЕ_ПРИБОРЫ"/>
    <hyperlink ref="A104" location="КЛЕЩИ_ЭЛЕКТРОИЗМЕРИТЕЛЬНЫЕ_фирмы__GOOD_WIL" display="КЛЕЩИ ЭЛЕКТРОИЗМЕРИТЕЛЬНЫЕ фирмы  GOOD WILL"/>
    <hyperlink ref="A105" location="КЛЕЩИ_ЭЛЕКТРОИЗМЕРИТЕЛЬНЫЕ_фирмы__MOTECH" display="КЛЕЩИ_ЭЛЕКТРОИЗМЕРИТЕЛЬНЫЕ_фирмы__MOTECH"/>
    <hyperlink ref="A54" location="ИЗМЕРИТЕЛИ_ЭЛЕКТРИЧЕСКОЙ_МОЩНОСТИ_фирмы__MOTECH" display="ИЗМЕРИТЕЛИ_ЭЛЕКТРИЧЕСКОЙМОЩНОСТИ_фирмы__MOTECH)"/>
    <hyperlink ref="A11" location="ВИРТУАЛЬНЫЕ_ПРИБОРЫ" display="ВИРТУАЛЬНЫЕ_ПРИБОРЫ"/>
    <hyperlink ref="A12" location="ОСЦИЛОГРАФЫ_ЗАПОМИНАЮЩИЕ_И_СПЕЦИАЛЬНЫЕ" display="ОСЦИЛОГРАФЫ_ЗАПОМИНАЮЩИЕ_И_СПЕЦИАЛЬНЫЕ"/>
    <hyperlink ref="A13" location="ГЕНЕРАТОРЫ_СИГНАЛОВ_СПЕЦИАЛЬНЫХ_ФОРМ" display="ГЕНЕРАТОРЫ_СИГНАЛОВ_СПЕЦИАЛЬНЫХ_ФОРМ"/>
    <hyperlink ref="A14" location="АНАЛИЗАТОРЫ_____СПЕКТРА" display="АНАЛИЗАТОРЫ_____СПЕКТРА"/>
    <hyperlink ref="A74" location="АКСЕССУАРЫ_К_ИЗМЕРИТЕЛЯМ__RLC_фирмы__GOOD_WILL" display="АКСЕССУАРЫ_К_ИЗМЕРИТЕЛЯМ__RLC_фирмы__GOOD_WILL"/>
    <hyperlink ref="A76" location="АКСЕССУАРЫ_К_ИЗМЕРИТЕЛЯМ__RLC_фирмы__MOTECH" display="АКСЕССУАРЫ_К_ИЗМЕРИТЕЛЯМ__RLC_фирмы__MOTECH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L862"/>
  <sheetViews>
    <sheetView view="pageBreakPreview" zoomScale="95" zoomScaleSheetLayoutView="95" workbookViewId="0" topLeftCell="A1">
      <selection activeCell="I397" sqref="I397"/>
    </sheetView>
  </sheetViews>
  <sheetFormatPr defaultColWidth="9.00390625" defaultRowHeight="12.75"/>
  <cols>
    <col min="1" max="1" width="3.625" style="0" customWidth="1"/>
    <col min="2" max="3" width="10.625" style="0" hidden="1" customWidth="1"/>
    <col min="4" max="4" width="12.00390625" style="0" customWidth="1"/>
    <col min="5" max="5" width="4.375" style="0" customWidth="1"/>
    <col min="6" max="6" width="9.125" style="0" hidden="1" customWidth="1"/>
    <col min="7" max="7" width="11.125" style="0" hidden="1" customWidth="1"/>
    <col min="8" max="8" width="11.125" style="0" customWidth="1"/>
    <col min="9" max="9" width="78.375" style="0" customWidth="1"/>
  </cols>
  <sheetData>
    <row r="1" spans="1:9" ht="33.75">
      <c r="A1" s="1" t="s">
        <v>2189</v>
      </c>
      <c r="B1" s="2"/>
      <c r="C1" s="2"/>
      <c r="D1" s="2"/>
      <c r="E1" s="3"/>
      <c r="F1" s="2"/>
      <c r="G1" s="4"/>
      <c r="H1" s="4"/>
      <c r="I1" s="2"/>
    </row>
    <row r="2" spans="1:9" ht="26.25">
      <c r="A2" s="5" t="s">
        <v>2428</v>
      </c>
      <c r="B2" s="6"/>
      <c r="C2" s="6"/>
      <c r="D2" s="6"/>
      <c r="E2" s="7"/>
      <c r="F2" s="6"/>
      <c r="G2" s="8"/>
      <c r="H2" s="8"/>
      <c r="I2" s="6"/>
    </row>
    <row r="3" spans="1:9" ht="5.25" customHeight="1">
      <c r="A3" s="9"/>
      <c r="B3" s="10"/>
      <c r="C3" s="10"/>
      <c r="D3" s="10"/>
      <c r="E3" s="11"/>
      <c r="F3" s="10"/>
      <c r="G3" s="12"/>
      <c r="H3" s="12"/>
      <c r="I3" s="10"/>
    </row>
    <row r="4" spans="1:9" ht="12.75">
      <c r="A4" s="345" t="s">
        <v>1349</v>
      </c>
      <c r="B4" s="346"/>
      <c r="C4" s="346"/>
      <c r="D4" s="346"/>
      <c r="E4" s="346"/>
      <c r="F4" s="346"/>
      <c r="G4" s="346"/>
      <c r="H4" s="346"/>
      <c r="I4" s="346"/>
    </row>
    <row r="5" spans="1:9" ht="12.75">
      <c r="A5" s="345" t="s">
        <v>58</v>
      </c>
      <c r="B5" s="346"/>
      <c r="C5" s="346"/>
      <c r="D5" s="346"/>
      <c r="E5" s="346"/>
      <c r="F5" s="346"/>
      <c r="G5" s="346"/>
      <c r="H5" s="346"/>
      <c r="I5" s="346"/>
    </row>
    <row r="6" spans="1:9" ht="14.25" customHeight="1">
      <c r="A6" s="347" t="s">
        <v>1348</v>
      </c>
      <c r="B6" s="348"/>
      <c r="C6" s="348"/>
      <c r="D6" s="348"/>
      <c r="E6" s="348"/>
      <c r="F6" s="348"/>
      <c r="G6" s="348"/>
      <c r="H6" s="348"/>
      <c r="I6" s="348"/>
    </row>
    <row r="7" spans="1:9" ht="55.5" customHeight="1">
      <c r="A7" s="351" t="s">
        <v>613</v>
      </c>
      <c r="B7" s="352"/>
      <c r="C7" s="352"/>
      <c r="D7" s="352"/>
      <c r="E7" s="352"/>
      <c r="F7" s="352"/>
      <c r="G7" s="352"/>
      <c r="H7" s="352"/>
      <c r="I7" s="352"/>
    </row>
    <row r="8" spans="1:9" ht="14.25" customHeight="1">
      <c r="A8" s="349">
        <f ca="1">TODAY()</f>
        <v>37123</v>
      </c>
      <c r="B8" s="350"/>
      <c r="C8" s="350"/>
      <c r="D8" s="350"/>
      <c r="E8" s="350"/>
      <c r="F8" s="350"/>
      <c r="G8" s="350"/>
      <c r="H8" s="350"/>
      <c r="I8" s="350"/>
    </row>
    <row r="9" spans="1:9" ht="24">
      <c r="A9" s="13" t="s">
        <v>2190</v>
      </c>
      <c r="B9" s="14" t="s">
        <v>2191</v>
      </c>
      <c r="C9" s="14"/>
      <c r="D9" s="14" t="s">
        <v>2192</v>
      </c>
      <c r="E9" s="15"/>
      <c r="F9" s="14" t="s">
        <v>2019</v>
      </c>
      <c r="G9" s="16" t="s">
        <v>2019</v>
      </c>
      <c r="H9" s="16"/>
      <c r="I9" s="14" t="s">
        <v>1144</v>
      </c>
    </row>
    <row r="10" spans="1:9" ht="18">
      <c r="A10" s="17" t="s">
        <v>1145</v>
      </c>
      <c r="B10" s="17"/>
      <c r="C10" s="17"/>
      <c r="D10" s="17"/>
      <c r="E10" s="17"/>
      <c r="F10" s="17"/>
      <c r="G10" s="18"/>
      <c r="H10" s="18"/>
      <c r="I10" s="17"/>
    </row>
    <row r="11" spans="1:9" ht="15.75" thickBot="1">
      <c r="A11" s="19" t="s">
        <v>1146</v>
      </c>
      <c r="B11" s="19"/>
      <c r="C11" s="19"/>
      <c r="D11" s="19"/>
      <c r="E11" s="19"/>
      <c r="F11" s="19"/>
      <c r="G11" s="19"/>
      <c r="H11" s="19"/>
      <c r="I11" s="19"/>
    </row>
    <row r="12" spans="1:9" ht="13.5">
      <c r="A12" s="20" t="s">
        <v>403</v>
      </c>
      <c r="B12" s="20"/>
      <c r="C12" s="20"/>
      <c r="D12" s="20"/>
      <c r="E12" s="20"/>
      <c r="F12" s="20"/>
      <c r="G12" s="20"/>
      <c r="H12" s="20"/>
      <c r="I12" s="20"/>
    </row>
    <row r="13" spans="1:9" ht="36">
      <c r="A13" s="21">
        <v>1</v>
      </c>
      <c r="B13" s="22">
        <v>0.2</v>
      </c>
      <c r="C13" s="22">
        <v>0.05</v>
      </c>
      <c r="D13" s="23" t="s">
        <v>404</v>
      </c>
      <c r="E13" s="24" t="s">
        <v>1266</v>
      </c>
      <c r="F13" s="25">
        <v>65500</v>
      </c>
      <c r="G13" s="26">
        <v>72800</v>
      </c>
      <c r="H13" s="69">
        <f>SUM(G13,G13/100*5)</f>
        <v>76440</v>
      </c>
      <c r="I13" s="32" t="s">
        <v>1948</v>
      </c>
    </row>
    <row r="14" spans="1:9" ht="36">
      <c r="A14" s="21">
        <v>2</v>
      </c>
      <c r="B14" s="22">
        <v>0.2</v>
      </c>
      <c r="C14" s="22">
        <v>0.05</v>
      </c>
      <c r="D14" s="23" t="s">
        <v>1265</v>
      </c>
      <c r="E14" s="264" t="s">
        <v>1266</v>
      </c>
      <c r="F14" s="25">
        <v>68200</v>
      </c>
      <c r="G14" s="26">
        <v>75000</v>
      </c>
      <c r="H14" s="69">
        <f aca="true" t="shared" si="0" ref="H14:H29">SUM(G14,G14/100*5)</f>
        <v>78750</v>
      </c>
      <c r="I14" s="32" t="s">
        <v>1197</v>
      </c>
    </row>
    <row r="15" spans="1:9" ht="24">
      <c r="A15" s="21">
        <v>3</v>
      </c>
      <c r="B15" s="22">
        <v>0.2</v>
      </c>
      <c r="C15" s="22">
        <v>0.05</v>
      </c>
      <c r="D15" s="23" t="s">
        <v>1198</v>
      </c>
      <c r="E15" s="261" t="s">
        <v>1266</v>
      </c>
      <c r="F15" s="25">
        <v>45000</v>
      </c>
      <c r="G15" s="26">
        <v>49500</v>
      </c>
      <c r="H15" s="69">
        <f t="shared" si="0"/>
        <v>51975</v>
      </c>
      <c r="I15" s="32" t="s">
        <v>723</v>
      </c>
    </row>
    <row r="16" spans="1:9" ht="27" customHeight="1">
      <c r="A16" s="21">
        <v>4</v>
      </c>
      <c r="B16" s="22">
        <v>0.2</v>
      </c>
      <c r="C16" s="22">
        <v>0.05</v>
      </c>
      <c r="D16" s="23" t="s">
        <v>724</v>
      </c>
      <c r="E16" s="24" t="s">
        <v>1266</v>
      </c>
      <c r="F16" s="25">
        <v>46000</v>
      </c>
      <c r="G16" s="26">
        <v>50000</v>
      </c>
      <c r="H16" s="69">
        <f t="shared" si="0"/>
        <v>52500</v>
      </c>
      <c r="I16" s="32" t="s">
        <v>61</v>
      </c>
    </row>
    <row r="17" spans="1:9" ht="12.75" customHeight="1">
      <c r="A17" s="21">
        <v>5</v>
      </c>
      <c r="B17" s="22">
        <v>0.2</v>
      </c>
      <c r="C17" s="22">
        <v>0.05</v>
      </c>
      <c r="D17" s="23" t="s">
        <v>62</v>
      </c>
      <c r="E17" s="24" t="s">
        <v>1266</v>
      </c>
      <c r="F17" s="25">
        <v>42000</v>
      </c>
      <c r="G17" s="26">
        <v>46200</v>
      </c>
      <c r="H17" s="69">
        <f t="shared" si="0"/>
        <v>48510</v>
      </c>
      <c r="I17" s="32" t="s">
        <v>144</v>
      </c>
    </row>
    <row r="18" spans="1:9" ht="38.25" customHeight="1">
      <c r="A18" s="21">
        <v>6</v>
      </c>
      <c r="B18" s="22"/>
      <c r="C18" s="22"/>
      <c r="D18" s="32" t="s">
        <v>2467</v>
      </c>
      <c r="E18" s="24" t="s">
        <v>1266</v>
      </c>
      <c r="F18" s="25"/>
      <c r="G18" s="26">
        <v>20400</v>
      </c>
      <c r="H18" s="69">
        <f t="shared" si="0"/>
        <v>21420</v>
      </c>
      <c r="I18" s="32" t="s">
        <v>2468</v>
      </c>
    </row>
    <row r="19" spans="1:9" ht="24">
      <c r="A19" s="21">
        <v>7</v>
      </c>
      <c r="B19" s="22"/>
      <c r="C19" s="22"/>
      <c r="D19" s="32" t="s">
        <v>2469</v>
      </c>
      <c r="E19" s="24" t="s">
        <v>1266</v>
      </c>
      <c r="F19" s="25"/>
      <c r="G19" s="26">
        <v>18000</v>
      </c>
      <c r="H19" s="69">
        <f t="shared" si="0"/>
        <v>18900</v>
      </c>
      <c r="I19" s="32" t="s">
        <v>2123</v>
      </c>
    </row>
    <row r="20" spans="1:9" s="284" customFormat="1" ht="37.5" customHeight="1">
      <c r="A20" s="293">
        <v>8</v>
      </c>
      <c r="B20" s="294"/>
      <c r="C20" s="294"/>
      <c r="D20" s="295" t="s">
        <v>447</v>
      </c>
      <c r="E20" s="296" t="s">
        <v>1266</v>
      </c>
      <c r="F20" s="297"/>
      <c r="G20" s="298">
        <v>30000</v>
      </c>
      <c r="H20" s="69">
        <f t="shared" si="0"/>
        <v>31500</v>
      </c>
      <c r="I20" s="295" t="s">
        <v>448</v>
      </c>
    </row>
    <row r="21" spans="1:9" s="284" customFormat="1" ht="24">
      <c r="A21" s="293">
        <v>9</v>
      </c>
      <c r="B21" s="294"/>
      <c r="C21" s="294"/>
      <c r="D21" s="295" t="s">
        <v>449</v>
      </c>
      <c r="E21" s="296" t="s">
        <v>1266</v>
      </c>
      <c r="F21" s="297"/>
      <c r="G21" s="298">
        <v>28000</v>
      </c>
      <c r="H21" s="69">
        <f t="shared" si="0"/>
        <v>29400</v>
      </c>
      <c r="I21" s="295" t="s">
        <v>450</v>
      </c>
    </row>
    <row r="22" spans="1:9" ht="12.75">
      <c r="A22" s="21">
        <v>8</v>
      </c>
      <c r="B22" s="22">
        <v>0.2</v>
      </c>
      <c r="C22" s="22">
        <v>0.05</v>
      </c>
      <c r="D22" s="23" t="s">
        <v>63</v>
      </c>
      <c r="E22" s="24" t="s">
        <v>1266</v>
      </c>
      <c r="F22" s="25">
        <v>22500</v>
      </c>
      <c r="G22" s="26">
        <v>26000</v>
      </c>
      <c r="H22" s="69">
        <f t="shared" si="0"/>
        <v>27300</v>
      </c>
      <c r="I22" s="23" t="s">
        <v>64</v>
      </c>
    </row>
    <row r="23" spans="1:9" ht="12.75">
      <c r="A23" s="21">
        <v>9</v>
      </c>
      <c r="B23" s="22">
        <v>0.2</v>
      </c>
      <c r="C23" s="22">
        <v>0.05</v>
      </c>
      <c r="D23" s="23" t="s">
        <v>1864</v>
      </c>
      <c r="E23" s="24" t="s">
        <v>1266</v>
      </c>
      <c r="F23" s="25">
        <v>26500</v>
      </c>
      <c r="G23" s="26">
        <v>29150</v>
      </c>
      <c r="H23" s="69">
        <f t="shared" si="0"/>
        <v>30607.5</v>
      </c>
      <c r="I23" s="23" t="s">
        <v>1865</v>
      </c>
    </row>
    <row r="24" spans="1:9" ht="12.75">
      <c r="A24" s="21">
        <v>10</v>
      </c>
      <c r="B24" s="22">
        <v>0.2</v>
      </c>
      <c r="C24" s="22">
        <v>0.05</v>
      </c>
      <c r="D24" s="23" t="s">
        <v>521</v>
      </c>
      <c r="E24" s="24" t="s">
        <v>1266</v>
      </c>
      <c r="F24" s="25">
        <v>31000</v>
      </c>
      <c r="G24" s="26">
        <v>34100</v>
      </c>
      <c r="H24" s="69">
        <f t="shared" si="0"/>
        <v>35805</v>
      </c>
      <c r="I24" s="32" t="s">
        <v>1863</v>
      </c>
    </row>
    <row r="25" spans="1:9" ht="12.75">
      <c r="A25" s="21">
        <v>11</v>
      </c>
      <c r="B25" s="22">
        <v>0.2</v>
      </c>
      <c r="C25" s="22">
        <v>0.05</v>
      </c>
      <c r="D25" s="23" t="s">
        <v>65</v>
      </c>
      <c r="E25" s="24" t="s">
        <v>1266</v>
      </c>
      <c r="F25" s="25">
        <v>17500</v>
      </c>
      <c r="G25" s="26">
        <v>19250</v>
      </c>
      <c r="H25" s="69">
        <f t="shared" si="0"/>
        <v>20212.5</v>
      </c>
      <c r="I25" s="23" t="s">
        <v>66</v>
      </c>
    </row>
    <row r="26" spans="1:9" ht="12.75">
      <c r="A26" s="21">
        <v>12</v>
      </c>
      <c r="B26" s="22">
        <v>0.2</v>
      </c>
      <c r="C26" s="22">
        <v>0.05</v>
      </c>
      <c r="D26" s="23" t="s">
        <v>67</v>
      </c>
      <c r="E26" s="24" t="s">
        <v>1266</v>
      </c>
      <c r="F26" s="25">
        <v>21000</v>
      </c>
      <c r="G26" s="26">
        <v>23100</v>
      </c>
      <c r="H26" s="69">
        <f t="shared" si="0"/>
        <v>24255</v>
      </c>
      <c r="I26" s="23" t="s">
        <v>68</v>
      </c>
    </row>
    <row r="27" spans="1:9" ht="12.75">
      <c r="A27" s="21">
        <v>13</v>
      </c>
      <c r="B27" s="22">
        <v>0.2</v>
      </c>
      <c r="C27" s="22">
        <v>0.05</v>
      </c>
      <c r="D27" s="23" t="s">
        <v>69</v>
      </c>
      <c r="E27" s="24" t="s">
        <v>1266</v>
      </c>
      <c r="F27" s="25">
        <v>15500</v>
      </c>
      <c r="G27" s="26">
        <v>17050</v>
      </c>
      <c r="H27" s="69">
        <f t="shared" si="0"/>
        <v>17902.5</v>
      </c>
      <c r="I27" s="23" t="s">
        <v>281</v>
      </c>
    </row>
    <row r="28" spans="1:9" ht="12.75">
      <c r="A28" s="21">
        <v>14</v>
      </c>
      <c r="B28" s="22">
        <v>0.2</v>
      </c>
      <c r="C28" s="22">
        <v>0.05</v>
      </c>
      <c r="D28" s="23" t="s">
        <v>282</v>
      </c>
      <c r="E28" s="24" t="s">
        <v>1266</v>
      </c>
      <c r="F28" s="25">
        <v>13000</v>
      </c>
      <c r="G28" s="26">
        <v>15000</v>
      </c>
      <c r="H28" s="69">
        <f t="shared" si="0"/>
        <v>15750</v>
      </c>
      <c r="I28" s="23" t="s">
        <v>283</v>
      </c>
    </row>
    <row r="29" spans="1:9" ht="24">
      <c r="A29" s="21">
        <v>15</v>
      </c>
      <c r="B29" s="22">
        <v>0.2</v>
      </c>
      <c r="C29" s="22">
        <v>0.05</v>
      </c>
      <c r="D29" s="23" t="s">
        <v>129</v>
      </c>
      <c r="E29" s="24" t="s">
        <v>1266</v>
      </c>
      <c r="F29" s="25">
        <v>17000</v>
      </c>
      <c r="G29" s="26">
        <v>19000</v>
      </c>
      <c r="H29" s="69">
        <f t="shared" si="0"/>
        <v>19950</v>
      </c>
      <c r="I29" s="23" t="s">
        <v>197</v>
      </c>
    </row>
    <row r="30" spans="1:9" ht="12.75">
      <c r="A30" s="21">
        <v>16</v>
      </c>
      <c r="B30" s="22">
        <v>0.2</v>
      </c>
      <c r="C30" s="22">
        <v>0.05</v>
      </c>
      <c r="D30" s="23" t="s">
        <v>198</v>
      </c>
      <c r="E30" s="24"/>
      <c r="F30" s="25">
        <v>6200</v>
      </c>
      <c r="G30" s="26">
        <v>6200</v>
      </c>
      <c r="H30" s="69">
        <v>6200</v>
      </c>
      <c r="I30" s="23" t="s">
        <v>199</v>
      </c>
    </row>
    <row r="31" spans="1:9" ht="13.5" thickBot="1">
      <c r="A31" s="21">
        <v>17</v>
      </c>
      <c r="B31" s="22">
        <v>0.2</v>
      </c>
      <c r="C31" s="22">
        <v>0.05</v>
      </c>
      <c r="D31" s="23" t="s">
        <v>200</v>
      </c>
      <c r="E31" s="24"/>
      <c r="F31" s="25">
        <v>7200</v>
      </c>
      <c r="G31" s="26">
        <v>7200</v>
      </c>
      <c r="H31" s="69">
        <v>7200</v>
      </c>
      <c r="I31" s="23" t="s">
        <v>201</v>
      </c>
    </row>
    <row r="32" spans="1:9" ht="13.5">
      <c r="A32" s="49" t="s">
        <v>1210</v>
      </c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1">
        <v>1</v>
      </c>
      <c r="B33" s="22">
        <v>0.15</v>
      </c>
      <c r="C33" s="28"/>
      <c r="D33" s="23" t="s">
        <v>1211</v>
      </c>
      <c r="E33" s="29"/>
      <c r="F33" s="25">
        <v>6200</v>
      </c>
      <c r="G33" s="69">
        <f>F33*1.1</f>
        <v>6820.000000000001</v>
      </c>
      <c r="H33" s="69">
        <v>6820</v>
      </c>
      <c r="I33" s="23" t="s">
        <v>1212</v>
      </c>
    </row>
    <row r="34" spans="1:9" ht="12.75">
      <c r="A34" s="21">
        <v>2</v>
      </c>
      <c r="B34" s="22">
        <v>0.15</v>
      </c>
      <c r="C34" s="28"/>
      <c r="D34" s="23" t="s">
        <v>1213</v>
      </c>
      <c r="E34" s="29"/>
      <c r="F34" s="25">
        <v>15000</v>
      </c>
      <c r="G34" s="69">
        <v>17325</v>
      </c>
      <c r="H34" s="69">
        <v>17325</v>
      </c>
      <c r="I34" s="23" t="s">
        <v>272</v>
      </c>
    </row>
    <row r="35" spans="1:9" ht="12.75">
      <c r="A35" s="21">
        <v>3</v>
      </c>
      <c r="B35" s="22">
        <v>0.15</v>
      </c>
      <c r="C35" s="28"/>
      <c r="D35" s="23" t="s">
        <v>273</v>
      </c>
      <c r="E35" s="29"/>
      <c r="F35" s="25">
        <v>15000</v>
      </c>
      <c r="G35" s="69">
        <f>F35*1.1</f>
        <v>16500</v>
      </c>
      <c r="H35" s="69">
        <v>16500</v>
      </c>
      <c r="I35" s="23" t="s">
        <v>274</v>
      </c>
    </row>
    <row r="36" spans="1:9" ht="12.75">
      <c r="A36" s="21">
        <v>4</v>
      </c>
      <c r="B36" s="22">
        <v>0.15</v>
      </c>
      <c r="C36" s="28"/>
      <c r="D36" s="23" t="s">
        <v>275</v>
      </c>
      <c r="E36" s="29"/>
      <c r="F36" s="25">
        <v>16500</v>
      </c>
      <c r="G36" s="69">
        <f>18150</f>
        <v>18150</v>
      </c>
      <c r="H36" s="69">
        <f>18150</f>
        <v>18150</v>
      </c>
      <c r="I36" s="23" t="s">
        <v>276</v>
      </c>
    </row>
    <row r="37" spans="1:9" ht="12.75">
      <c r="A37" s="21">
        <v>5</v>
      </c>
      <c r="B37" s="22">
        <v>0.15</v>
      </c>
      <c r="C37" s="28"/>
      <c r="D37" s="23" t="s">
        <v>277</v>
      </c>
      <c r="E37" s="29"/>
      <c r="F37" s="25">
        <v>5160</v>
      </c>
      <c r="G37" s="69">
        <v>5960</v>
      </c>
      <c r="H37" s="69">
        <v>6000</v>
      </c>
      <c r="I37" s="23" t="s">
        <v>278</v>
      </c>
    </row>
    <row r="38" spans="1:9" ht="12.75">
      <c r="A38" s="21">
        <v>6</v>
      </c>
      <c r="B38" s="22">
        <v>0.05</v>
      </c>
      <c r="C38" s="22">
        <v>0.05</v>
      </c>
      <c r="D38" s="23" t="s">
        <v>2073</v>
      </c>
      <c r="E38" s="29" t="s">
        <v>1266</v>
      </c>
      <c r="F38" s="25">
        <v>28900</v>
      </c>
      <c r="G38" s="69">
        <v>33380</v>
      </c>
      <c r="H38" s="69">
        <v>33380</v>
      </c>
      <c r="I38" s="23" t="s">
        <v>2074</v>
      </c>
    </row>
    <row r="39" spans="1:9" ht="12.75">
      <c r="A39" s="21">
        <v>7</v>
      </c>
      <c r="B39" s="22"/>
      <c r="C39" s="22"/>
      <c r="D39" s="32" t="s">
        <v>1170</v>
      </c>
      <c r="E39" s="29" t="s">
        <v>1266</v>
      </c>
      <c r="F39" s="25"/>
      <c r="G39" s="69">
        <v>47000</v>
      </c>
      <c r="H39" s="69">
        <v>47000</v>
      </c>
      <c r="I39" s="32" t="s">
        <v>1165</v>
      </c>
    </row>
    <row r="40" spans="1:9" ht="12.75">
      <c r="A40" s="21">
        <v>8</v>
      </c>
      <c r="B40" s="22">
        <v>0.15</v>
      </c>
      <c r="C40" s="28"/>
      <c r="D40" s="23" t="s">
        <v>2075</v>
      </c>
      <c r="E40" s="29"/>
      <c r="F40" s="25">
        <v>18000</v>
      </c>
      <c r="G40" s="69">
        <v>20790</v>
      </c>
      <c r="H40" s="69">
        <v>20790</v>
      </c>
      <c r="I40" s="23" t="s">
        <v>2076</v>
      </c>
    </row>
    <row r="41" spans="1:9" ht="12.75">
      <c r="A41" s="21">
        <v>9</v>
      </c>
      <c r="B41" s="22">
        <v>0.15</v>
      </c>
      <c r="C41" s="28"/>
      <c r="D41" s="23" t="s">
        <v>2077</v>
      </c>
      <c r="E41" s="29"/>
      <c r="F41" s="25">
        <v>7600</v>
      </c>
      <c r="G41" s="69">
        <f>F41*1.1</f>
        <v>8360</v>
      </c>
      <c r="H41" s="69">
        <v>8360</v>
      </c>
      <c r="I41" s="23" t="s">
        <v>2357</v>
      </c>
    </row>
    <row r="42" spans="1:9" ht="12.75">
      <c r="A42" s="21">
        <v>10</v>
      </c>
      <c r="B42" s="22"/>
      <c r="C42" s="28"/>
      <c r="D42" s="32" t="s">
        <v>2326</v>
      </c>
      <c r="E42" s="29"/>
      <c r="F42" s="25"/>
      <c r="G42" s="69">
        <v>30000</v>
      </c>
      <c r="H42" s="69">
        <v>36000</v>
      </c>
      <c r="I42" s="32" t="s">
        <v>2440</v>
      </c>
    </row>
    <row r="43" spans="1:9" ht="12.75">
      <c r="A43" s="21">
        <v>11</v>
      </c>
      <c r="B43" s="22">
        <v>0.15</v>
      </c>
      <c r="C43" s="28"/>
      <c r="D43" s="23" t="s">
        <v>2358</v>
      </c>
      <c r="E43" s="29"/>
      <c r="F43" s="25">
        <v>6400</v>
      </c>
      <c r="G43" s="69">
        <f>F43*1.1</f>
        <v>7040.000000000001</v>
      </c>
      <c r="H43" s="69">
        <v>7200</v>
      </c>
      <c r="I43" s="23" t="s">
        <v>2359</v>
      </c>
    </row>
    <row r="44" spans="1:9" ht="12.75">
      <c r="A44" s="21">
        <v>12</v>
      </c>
      <c r="B44" s="22">
        <v>0.05</v>
      </c>
      <c r="C44" s="22">
        <v>0.05</v>
      </c>
      <c r="D44" s="23" t="s">
        <v>2360</v>
      </c>
      <c r="E44" s="29" t="s">
        <v>1266</v>
      </c>
      <c r="F44" s="25">
        <v>30000</v>
      </c>
      <c r="G44" s="69">
        <f>F44*1.1</f>
        <v>33000</v>
      </c>
      <c r="H44" s="69">
        <v>47000</v>
      </c>
      <c r="I44" s="23" t="s">
        <v>2361</v>
      </c>
    </row>
    <row r="45" spans="1:9" ht="12.75">
      <c r="A45" s="21">
        <v>13</v>
      </c>
      <c r="B45" s="22">
        <v>0.15</v>
      </c>
      <c r="C45" s="28"/>
      <c r="D45" s="23" t="s">
        <v>2362</v>
      </c>
      <c r="E45" s="29"/>
      <c r="F45" s="25">
        <v>6400</v>
      </c>
      <c r="G45" s="69">
        <v>7581</v>
      </c>
      <c r="H45" s="69">
        <v>7581</v>
      </c>
      <c r="I45" s="23" t="s">
        <v>2363</v>
      </c>
    </row>
    <row r="46" spans="1:9" ht="12.75">
      <c r="A46" s="21">
        <v>14</v>
      </c>
      <c r="B46" s="22"/>
      <c r="C46" s="28"/>
      <c r="D46" s="32" t="s">
        <v>90</v>
      </c>
      <c r="E46" s="29"/>
      <c r="F46" s="25"/>
      <c r="G46" s="69">
        <v>14000</v>
      </c>
      <c r="H46" s="69">
        <v>14000</v>
      </c>
      <c r="I46" s="32" t="s">
        <v>1331</v>
      </c>
    </row>
    <row r="47" spans="1:9" ht="12.75" customHeight="1">
      <c r="A47" s="327">
        <v>15</v>
      </c>
      <c r="B47" s="22"/>
      <c r="C47" s="22"/>
      <c r="D47" s="32" t="s">
        <v>1032</v>
      </c>
      <c r="E47" s="29"/>
      <c r="F47" s="25"/>
      <c r="G47" s="69">
        <v>15000</v>
      </c>
      <c r="H47" s="69">
        <v>15000</v>
      </c>
      <c r="I47" s="32" t="s">
        <v>1275</v>
      </c>
    </row>
    <row r="48" spans="1:9" ht="12.75">
      <c r="A48" s="21">
        <v>16</v>
      </c>
      <c r="D48" s="328" t="s">
        <v>854</v>
      </c>
      <c r="H48" s="329">
        <v>12000</v>
      </c>
      <c r="I48" s="328" t="s">
        <v>855</v>
      </c>
    </row>
    <row r="49" spans="1:9" ht="12.75">
      <c r="A49" s="21">
        <v>17</v>
      </c>
      <c r="B49" s="22"/>
      <c r="C49" s="22"/>
      <c r="D49" s="32" t="s">
        <v>1171</v>
      </c>
      <c r="E49" s="29"/>
      <c r="F49" s="25"/>
      <c r="G49" s="69">
        <v>28000</v>
      </c>
      <c r="H49" s="69">
        <v>28000</v>
      </c>
      <c r="I49" s="32" t="s">
        <v>1189</v>
      </c>
    </row>
    <row r="50" spans="1:9" ht="12.75">
      <c r="A50" s="21">
        <v>18</v>
      </c>
      <c r="B50" s="50">
        <v>0.15</v>
      </c>
      <c r="C50" s="51"/>
      <c r="D50" s="81" t="s">
        <v>2175</v>
      </c>
      <c r="E50" s="36"/>
      <c r="F50" s="52">
        <v>18000</v>
      </c>
      <c r="G50" s="70">
        <f>F50*1.1</f>
        <v>19800</v>
      </c>
      <c r="H50" s="70">
        <v>19800</v>
      </c>
      <c r="I50" s="81" t="s">
        <v>20</v>
      </c>
    </row>
    <row r="51" spans="1:9" ht="12.75">
      <c r="A51" s="21">
        <v>19</v>
      </c>
      <c r="B51" s="50">
        <v>0.15</v>
      </c>
      <c r="C51" s="51"/>
      <c r="D51" s="35" t="s">
        <v>507</v>
      </c>
      <c r="E51" s="36"/>
      <c r="F51" s="52">
        <v>7000</v>
      </c>
      <c r="G51" s="70">
        <f>F51*1.1</f>
        <v>7700.000000000001</v>
      </c>
      <c r="H51" s="70">
        <v>7700</v>
      </c>
      <c r="I51" s="35" t="s">
        <v>508</v>
      </c>
    </row>
    <row r="52" spans="1:9" ht="24">
      <c r="A52" s="21">
        <v>21</v>
      </c>
      <c r="B52" s="22"/>
      <c r="C52" s="22"/>
      <c r="D52" s="32" t="s">
        <v>89</v>
      </c>
      <c r="E52" s="29"/>
      <c r="F52" s="25"/>
      <c r="G52" s="69">
        <v>36000</v>
      </c>
      <c r="H52" s="69">
        <v>36000</v>
      </c>
      <c r="I52" s="32" t="s">
        <v>101</v>
      </c>
    </row>
    <row r="53" spans="1:9" ht="12.75">
      <c r="A53" s="21">
        <v>22</v>
      </c>
      <c r="B53" s="22">
        <v>0.05</v>
      </c>
      <c r="C53" s="22"/>
      <c r="D53" s="23" t="s">
        <v>509</v>
      </c>
      <c r="E53" s="29"/>
      <c r="F53" s="25">
        <v>29280</v>
      </c>
      <c r="G53" s="69">
        <v>32600</v>
      </c>
      <c r="H53" s="69">
        <v>32600</v>
      </c>
      <c r="I53" s="23" t="s">
        <v>510</v>
      </c>
    </row>
    <row r="54" spans="1:9" ht="12.75">
      <c r="A54" s="21">
        <v>23</v>
      </c>
      <c r="B54" s="22">
        <v>0.15</v>
      </c>
      <c r="C54" s="28"/>
      <c r="D54" s="23" t="s">
        <v>511</v>
      </c>
      <c r="E54" s="29"/>
      <c r="F54" s="25">
        <v>9900</v>
      </c>
      <c r="G54" s="69">
        <f>F54*1.1</f>
        <v>10890</v>
      </c>
      <c r="H54" s="69">
        <v>10890</v>
      </c>
      <c r="I54" s="23" t="s">
        <v>686</v>
      </c>
    </row>
    <row r="55" spans="1:9" ht="12.75">
      <c r="A55" s="21">
        <v>24</v>
      </c>
      <c r="B55" s="22">
        <v>0.15</v>
      </c>
      <c r="C55" s="28"/>
      <c r="D55" s="23" t="s">
        <v>687</v>
      </c>
      <c r="E55" s="29"/>
      <c r="F55" s="25">
        <v>15720</v>
      </c>
      <c r="G55" s="69">
        <f>F55*1.1</f>
        <v>17292</v>
      </c>
      <c r="H55" s="69">
        <v>17600</v>
      </c>
      <c r="I55" s="23" t="s">
        <v>305</v>
      </c>
    </row>
    <row r="56" spans="1:9" ht="12.75">
      <c r="A56" s="21">
        <v>25</v>
      </c>
      <c r="B56" s="22"/>
      <c r="C56" s="28"/>
      <c r="D56" s="32" t="s">
        <v>2182</v>
      </c>
      <c r="E56" s="29"/>
      <c r="F56" s="25"/>
      <c r="G56" s="69">
        <v>17292</v>
      </c>
      <c r="H56" s="69">
        <v>17600</v>
      </c>
      <c r="I56" s="32" t="s">
        <v>512</v>
      </c>
    </row>
    <row r="57" spans="1:9" ht="12.75">
      <c r="A57" s="21">
        <v>26</v>
      </c>
      <c r="B57" s="22">
        <v>0.05</v>
      </c>
      <c r="C57" s="22">
        <v>0.05</v>
      </c>
      <c r="D57" s="23" t="s">
        <v>306</v>
      </c>
      <c r="E57" s="29"/>
      <c r="F57" s="25">
        <v>11352</v>
      </c>
      <c r="G57" s="69">
        <v>12300</v>
      </c>
      <c r="H57" s="69">
        <v>12300</v>
      </c>
      <c r="I57" s="23" t="s">
        <v>307</v>
      </c>
    </row>
    <row r="58" spans="1:9" ht="12.75">
      <c r="A58" s="21">
        <v>27</v>
      </c>
      <c r="B58" s="22"/>
      <c r="C58" s="22"/>
      <c r="D58" s="32" t="s">
        <v>2173</v>
      </c>
      <c r="E58" s="29"/>
      <c r="F58" s="25"/>
      <c r="G58" s="69">
        <v>14100</v>
      </c>
      <c r="H58" s="69">
        <v>14100</v>
      </c>
      <c r="I58" s="32" t="s">
        <v>562</v>
      </c>
    </row>
    <row r="59" spans="1:9" ht="12.75">
      <c r="A59" s="21">
        <v>28</v>
      </c>
      <c r="B59" s="22">
        <v>0.05</v>
      </c>
      <c r="C59" s="22">
        <v>0.05</v>
      </c>
      <c r="D59" s="32" t="s">
        <v>2174</v>
      </c>
      <c r="E59" s="29"/>
      <c r="F59" s="25">
        <v>20800</v>
      </c>
      <c r="G59" s="69">
        <v>21900</v>
      </c>
      <c r="H59" s="69">
        <v>21900</v>
      </c>
      <c r="I59" s="23" t="s">
        <v>308</v>
      </c>
    </row>
    <row r="60" spans="1:9" ht="12.75">
      <c r="A60" s="21">
        <v>29</v>
      </c>
      <c r="B60" s="22">
        <v>0.15</v>
      </c>
      <c r="C60" s="28"/>
      <c r="D60" s="23" t="s">
        <v>309</v>
      </c>
      <c r="E60" s="29" t="s">
        <v>1266</v>
      </c>
      <c r="F60" s="25">
        <v>19000</v>
      </c>
      <c r="G60" s="69">
        <f>F60*1.1</f>
        <v>20900</v>
      </c>
      <c r="H60" s="69">
        <v>20900</v>
      </c>
      <c r="I60" s="23" t="s">
        <v>310</v>
      </c>
    </row>
    <row r="61" spans="1:9" ht="12.75">
      <c r="A61" s="21">
        <v>30</v>
      </c>
      <c r="B61" s="22">
        <v>0.05</v>
      </c>
      <c r="C61" s="22">
        <v>0.05</v>
      </c>
      <c r="D61" s="23" t="s">
        <v>311</v>
      </c>
      <c r="E61" s="29" t="s">
        <v>1266</v>
      </c>
      <c r="F61" s="25">
        <v>23700</v>
      </c>
      <c r="G61" s="69">
        <v>27300</v>
      </c>
      <c r="H61" s="69">
        <v>27300</v>
      </c>
      <c r="I61" s="23" t="s">
        <v>2308</v>
      </c>
    </row>
    <row r="62" spans="1:9" ht="12.75">
      <c r="A62" s="21">
        <v>31</v>
      </c>
      <c r="B62" s="22">
        <v>0.15</v>
      </c>
      <c r="C62" s="28"/>
      <c r="D62" s="23" t="s">
        <v>2309</v>
      </c>
      <c r="E62" s="29" t="s">
        <v>1266</v>
      </c>
      <c r="F62" s="25">
        <v>10900</v>
      </c>
      <c r="G62" s="69">
        <v>13200</v>
      </c>
      <c r="H62" s="69">
        <v>13200</v>
      </c>
      <c r="I62" s="23" t="s">
        <v>2310</v>
      </c>
    </row>
    <row r="63" spans="1:9" ht="12.75">
      <c r="A63" s="21">
        <v>32</v>
      </c>
      <c r="B63" s="22">
        <v>0.05</v>
      </c>
      <c r="C63" s="22">
        <v>0.05</v>
      </c>
      <c r="D63" s="23" t="s">
        <v>2311</v>
      </c>
      <c r="E63" s="29" t="s">
        <v>1266</v>
      </c>
      <c r="F63" s="25">
        <v>33320</v>
      </c>
      <c r="G63" s="69">
        <f>F63*1.1</f>
        <v>36652</v>
      </c>
      <c r="H63" s="69">
        <v>36652</v>
      </c>
      <c r="I63" s="23" t="s">
        <v>2312</v>
      </c>
    </row>
    <row r="64" spans="1:9" ht="12.75">
      <c r="A64" s="21">
        <v>33</v>
      </c>
      <c r="B64" s="22">
        <v>0.05</v>
      </c>
      <c r="C64" s="22">
        <v>0.05</v>
      </c>
      <c r="D64" s="23" t="s">
        <v>2313</v>
      </c>
      <c r="E64" s="29" t="s">
        <v>1266</v>
      </c>
      <c r="F64" s="25">
        <v>4850</v>
      </c>
      <c r="G64" s="69">
        <v>5700</v>
      </c>
      <c r="H64" s="69">
        <v>5700</v>
      </c>
      <c r="I64" s="23" t="s">
        <v>393</v>
      </c>
    </row>
    <row r="65" spans="1:9" ht="12.75">
      <c r="A65" s="21">
        <v>34</v>
      </c>
      <c r="B65" s="22">
        <v>0.15</v>
      </c>
      <c r="C65" s="28"/>
      <c r="D65" s="23" t="s">
        <v>394</v>
      </c>
      <c r="E65" s="29" t="s">
        <v>1266</v>
      </c>
      <c r="F65" s="25">
        <v>25480</v>
      </c>
      <c r="G65" s="69">
        <v>34000</v>
      </c>
      <c r="H65" s="69">
        <v>34000</v>
      </c>
      <c r="I65" s="23" t="s">
        <v>457</v>
      </c>
    </row>
    <row r="66" spans="1:9" ht="12.75" customHeight="1">
      <c r="A66" s="21">
        <v>36</v>
      </c>
      <c r="B66" s="22"/>
      <c r="C66" s="22"/>
      <c r="D66" s="32" t="s">
        <v>132</v>
      </c>
      <c r="E66" s="29" t="s">
        <v>1266</v>
      </c>
      <c r="F66" s="25"/>
      <c r="G66" s="69">
        <v>49200</v>
      </c>
      <c r="H66" s="69">
        <v>49200</v>
      </c>
      <c r="I66" s="32" t="s">
        <v>145</v>
      </c>
    </row>
    <row r="67" spans="1:9" ht="12.75">
      <c r="A67" s="21">
        <v>37</v>
      </c>
      <c r="B67" s="22"/>
      <c r="C67" s="22"/>
      <c r="D67" s="32" t="s">
        <v>2325</v>
      </c>
      <c r="E67" s="29"/>
      <c r="F67" s="25"/>
      <c r="G67" s="69">
        <v>9000</v>
      </c>
      <c r="H67" s="69">
        <v>6000</v>
      </c>
      <c r="I67" s="32" t="s">
        <v>2364</v>
      </c>
    </row>
    <row r="68" spans="1:9" ht="13.5" thickBot="1">
      <c r="A68" s="21">
        <v>38</v>
      </c>
      <c r="B68" s="22">
        <v>0.15</v>
      </c>
      <c r="C68" s="28"/>
      <c r="D68" s="23" t="s">
        <v>458</v>
      </c>
      <c r="E68" s="29" t="s">
        <v>1266</v>
      </c>
      <c r="F68" s="25">
        <v>23000</v>
      </c>
      <c r="G68" s="69">
        <v>29000</v>
      </c>
      <c r="H68" s="69">
        <v>29000</v>
      </c>
      <c r="I68" s="32" t="s">
        <v>1890</v>
      </c>
    </row>
    <row r="69" spans="1:9" ht="13.5">
      <c r="A69" s="20" t="s">
        <v>1608</v>
      </c>
      <c r="B69" s="20"/>
      <c r="C69" s="20"/>
      <c r="D69" s="20"/>
      <c r="E69" s="20"/>
      <c r="F69" s="20"/>
      <c r="G69" s="20"/>
      <c r="H69" s="20"/>
      <c r="I69" s="20"/>
    </row>
    <row r="70" spans="1:9" ht="36" thickBot="1">
      <c r="A70" s="27">
        <v>1</v>
      </c>
      <c r="B70" s="22">
        <v>0.1</v>
      </c>
      <c r="C70" s="22">
        <v>0.05</v>
      </c>
      <c r="D70" s="23" t="s">
        <v>1609</v>
      </c>
      <c r="E70" s="24"/>
      <c r="F70" s="25">
        <v>8000</v>
      </c>
      <c r="G70" s="26">
        <v>8000</v>
      </c>
      <c r="H70" s="26">
        <v>8000</v>
      </c>
      <c r="I70" s="23" t="s">
        <v>1925</v>
      </c>
    </row>
    <row r="71" spans="1:9" ht="13.5">
      <c r="A71" s="20" t="s">
        <v>1441</v>
      </c>
      <c r="B71" s="20"/>
      <c r="C71" s="20"/>
      <c r="D71" s="20"/>
      <c r="E71" s="20"/>
      <c r="F71" s="20"/>
      <c r="G71" s="20"/>
      <c r="H71" s="20"/>
      <c r="I71" s="20"/>
    </row>
    <row r="72" spans="1:9" ht="12.75">
      <c r="A72" s="21">
        <v>1</v>
      </c>
      <c r="B72" s="22">
        <v>0.2</v>
      </c>
      <c r="C72" s="22">
        <v>0.05</v>
      </c>
      <c r="D72" s="23" t="s">
        <v>1442</v>
      </c>
      <c r="E72" s="29"/>
      <c r="F72" s="25">
        <v>380</v>
      </c>
      <c r="G72" s="26">
        <v>380</v>
      </c>
      <c r="H72" s="26">
        <v>380</v>
      </c>
      <c r="I72" s="23" t="s">
        <v>1548</v>
      </c>
    </row>
    <row r="73" spans="1:9" ht="12.75">
      <c r="A73" s="21">
        <v>2</v>
      </c>
      <c r="B73" s="22">
        <v>0.2</v>
      </c>
      <c r="C73" s="22">
        <v>0.05</v>
      </c>
      <c r="D73" s="23" t="s">
        <v>1549</v>
      </c>
      <c r="E73" s="29"/>
      <c r="F73" s="25">
        <v>350</v>
      </c>
      <c r="G73" s="26">
        <v>350</v>
      </c>
      <c r="H73" s="26">
        <v>350</v>
      </c>
      <c r="I73" s="23" t="s">
        <v>1550</v>
      </c>
    </row>
    <row r="74" spans="1:9" ht="12.75">
      <c r="A74" s="21">
        <v>3</v>
      </c>
      <c r="B74" s="22">
        <v>0.2</v>
      </c>
      <c r="C74" s="22">
        <v>0.05</v>
      </c>
      <c r="D74" s="23" t="s">
        <v>1551</v>
      </c>
      <c r="E74" s="29"/>
      <c r="F74" s="25">
        <v>410</v>
      </c>
      <c r="G74" s="26">
        <v>410</v>
      </c>
      <c r="H74" s="26">
        <v>410</v>
      </c>
      <c r="I74" s="23" t="s">
        <v>1552</v>
      </c>
    </row>
    <row r="75" spans="1:9" ht="12.75">
      <c r="A75" s="21">
        <v>4</v>
      </c>
      <c r="B75" s="22">
        <v>0.2</v>
      </c>
      <c r="C75" s="22">
        <v>0.05</v>
      </c>
      <c r="D75" s="23" t="s">
        <v>1553</v>
      </c>
      <c r="E75" s="29"/>
      <c r="F75" s="25">
        <v>970</v>
      </c>
      <c r="G75" s="26">
        <v>970</v>
      </c>
      <c r="H75" s="26">
        <v>970</v>
      </c>
      <c r="I75" s="23" t="s">
        <v>1430</v>
      </c>
    </row>
    <row r="76" spans="1:9" ht="12.75">
      <c r="A76" s="21">
        <v>5</v>
      </c>
      <c r="B76" s="22">
        <v>0.2</v>
      </c>
      <c r="C76" s="22">
        <v>0.05</v>
      </c>
      <c r="D76" s="23" t="s">
        <v>1431</v>
      </c>
      <c r="E76" s="29"/>
      <c r="F76" s="25">
        <v>400</v>
      </c>
      <c r="G76" s="26">
        <v>400</v>
      </c>
      <c r="H76" s="26">
        <v>400</v>
      </c>
      <c r="I76" s="23" t="s">
        <v>1432</v>
      </c>
    </row>
    <row r="77" spans="1:9" ht="12.75">
      <c r="A77" s="21">
        <v>6</v>
      </c>
      <c r="B77" s="22">
        <v>0.2</v>
      </c>
      <c r="C77" s="22">
        <v>0.05</v>
      </c>
      <c r="D77" s="23" t="s">
        <v>1433</v>
      </c>
      <c r="E77" s="29"/>
      <c r="F77" s="25">
        <v>460</v>
      </c>
      <c r="G77" s="26">
        <v>460</v>
      </c>
      <c r="H77" s="26">
        <v>460</v>
      </c>
      <c r="I77" s="23" t="s">
        <v>1842</v>
      </c>
    </row>
    <row r="78" spans="1:9" ht="12.75">
      <c r="A78" s="21">
        <v>7</v>
      </c>
      <c r="B78" s="22">
        <v>0.2</v>
      </c>
      <c r="C78" s="22">
        <v>0.05</v>
      </c>
      <c r="D78" s="23" t="s">
        <v>1843</v>
      </c>
      <c r="E78" s="29"/>
      <c r="F78" s="25">
        <v>530</v>
      </c>
      <c r="G78" s="26">
        <v>530</v>
      </c>
      <c r="H78" s="26">
        <v>530</v>
      </c>
      <c r="I78" s="23" t="s">
        <v>1844</v>
      </c>
    </row>
    <row r="79" spans="1:9" ht="12.75">
      <c r="A79" s="21">
        <v>8</v>
      </c>
      <c r="B79" s="22">
        <v>0.2</v>
      </c>
      <c r="C79" s="22">
        <v>0.05</v>
      </c>
      <c r="D79" s="23" t="s">
        <v>1845</v>
      </c>
      <c r="E79" s="29"/>
      <c r="F79" s="25">
        <v>750</v>
      </c>
      <c r="G79" s="26">
        <v>750</v>
      </c>
      <c r="H79" s="26">
        <v>750</v>
      </c>
      <c r="I79" s="23" t="s">
        <v>1846</v>
      </c>
    </row>
    <row r="80" spans="1:9" ht="12.75">
      <c r="A80" s="21">
        <v>9</v>
      </c>
      <c r="B80" s="22">
        <v>0.2</v>
      </c>
      <c r="C80" s="22">
        <v>0.05</v>
      </c>
      <c r="D80" s="23" t="s">
        <v>1847</v>
      </c>
      <c r="E80" s="29"/>
      <c r="F80" s="25">
        <v>860</v>
      </c>
      <c r="G80" s="26">
        <v>860</v>
      </c>
      <c r="H80" s="26">
        <v>860</v>
      </c>
      <c r="I80" s="23" t="s">
        <v>1848</v>
      </c>
    </row>
    <row r="81" spans="1:9" ht="12.75">
      <c r="A81" s="21">
        <v>10</v>
      </c>
      <c r="B81" s="22">
        <v>0.2</v>
      </c>
      <c r="C81" s="22">
        <v>0.05</v>
      </c>
      <c r="D81" s="23" t="s">
        <v>1849</v>
      </c>
      <c r="E81" s="29"/>
      <c r="F81" s="25">
        <v>820</v>
      </c>
      <c r="G81" s="26">
        <v>820</v>
      </c>
      <c r="H81" s="26">
        <v>820</v>
      </c>
      <c r="I81" s="23" t="s">
        <v>1850</v>
      </c>
    </row>
    <row r="82" spans="1:9" ht="12.75">
      <c r="A82" s="21">
        <v>11</v>
      </c>
      <c r="B82" s="22">
        <v>0.2</v>
      </c>
      <c r="C82" s="22">
        <v>0.05</v>
      </c>
      <c r="D82" s="23" t="s">
        <v>1851</v>
      </c>
      <c r="E82" s="29"/>
      <c r="F82" s="25">
        <v>730</v>
      </c>
      <c r="G82" s="26">
        <v>730</v>
      </c>
      <c r="H82" s="26">
        <v>730</v>
      </c>
      <c r="I82" s="23" t="s">
        <v>1852</v>
      </c>
    </row>
    <row r="83" spans="1:9" ht="12.75">
      <c r="A83" s="21">
        <v>12</v>
      </c>
      <c r="B83" s="22">
        <v>0.2</v>
      </c>
      <c r="C83" s="22">
        <v>0.05</v>
      </c>
      <c r="D83" s="23" t="s">
        <v>1853</v>
      </c>
      <c r="E83" s="29"/>
      <c r="F83" s="25">
        <v>730</v>
      </c>
      <c r="G83" s="26">
        <v>730</v>
      </c>
      <c r="H83" s="26">
        <v>730</v>
      </c>
      <c r="I83" s="23" t="s">
        <v>1854</v>
      </c>
    </row>
    <row r="84" spans="1:9" ht="13.5" thickBot="1">
      <c r="A84" s="21">
        <v>13</v>
      </c>
      <c r="B84" s="22">
        <v>0.2</v>
      </c>
      <c r="C84" s="22">
        <v>0.05</v>
      </c>
      <c r="D84" s="23" t="s">
        <v>1855</v>
      </c>
      <c r="E84" s="29"/>
      <c r="F84" s="25">
        <v>900</v>
      </c>
      <c r="G84" s="26">
        <v>900</v>
      </c>
      <c r="H84" s="26">
        <v>900</v>
      </c>
      <c r="I84" s="32" t="s">
        <v>1651</v>
      </c>
    </row>
    <row r="85" spans="1:9" ht="13.5">
      <c r="A85" s="20" t="s">
        <v>1856</v>
      </c>
      <c r="B85" s="20"/>
      <c r="C85" s="20"/>
      <c r="D85" s="20"/>
      <c r="E85" s="20"/>
      <c r="F85" s="20"/>
      <c r="G85" s="20"/>
      <c r="H85" s="20"/>
      <c r="I85" s="20"/>
    </row>
    <row r="86" spans="1:9" ht="24" thickBot="1">
      <c r="A86" s="21">
        <v>1</v>
      </c>
      <c r="B86" s="22">
        <v>0.05</v>
      </c>
      <c r="C86" s="22">
        <v>0.05</v>
      </c>
      <c r="D86" s="32" t="s">
        <v>1524</v>
      </c>
      <c r="E86" s="29"/>
      <c r="F86" s="25">
        <v>220</v>
      </c>
      <c r="G86" s="69">
        <f>F86*1.1</f>
        <v>242.00000000000003</v>
      </c>
      <c r="H86" s="69">
        <v>242</v>
      </c>
      <c r="I86" s="32" t="s">
        <v>1525</v>
      </c>
    </row>
    <row r="87" spans="1:9" ht="13.5">
      <c r="A87" s="30" t="s">
        <v>1526</v>
      </c>
      <c r="B87" s="30"/>
      <c r="C87" s="30"/>
      <c r="D87" s="20"/>
      <c r="E87" s="20"/>
      <c r="F87" s="20"/>
      <c r="G87" s="20"/>
      <c r="H87" s="20"/>
      <c r="I87" s="20"/>
    </row>
    <row r="88" spans="1:9" ht="12.75">
      <c r="A88" s="21">
        <v>1</v>
      </c>
      <c r="B88" s="22">
        <v>0.15</v>
      </c>
      <c r="C88" s="28"/>
      <c r="D88" s="23" t="s">
        <v>1527</v>
      </c>
      <c r="E88" s="29"/>
      <c r="F88" s="25">
        <v>550</v>
      </c>
      <c r="G88" s="69">
        <f>F88*1.1</f>
        <v>605</v>
      </c>
      <c r="H88" s="69">
        <v>605</v>
      </c>
      <c r="I88" s="23" t="s">
        <v>1528</v>
      </c>
    </row>
    <row r="89" spans="1:9" ht="12.75">
      <c r="A89" s="21">
        <v>2</v>
      </c>
      <c r="B89" s="22">
        <v>0.15</v>
      </c>
      <c r="C89" s="28"/>
      <c r="D89" s="23" t="s">
        <v>1529</v>
      </c>
      <c r="E89" s="29"/>
      <c r="F89" s="25">
        <v>1000</v>
      </c>
      <c r="G89" s="69">
        <f>F89*1.1</f>
        <v>1100</v>
      </c>
      <c r="H89" s="69">
        <v>1100</v>
      </c>
      <c r="I89" s="23" t="s">
        <v>1530</v>
      </c>
    </row>
    <row r="90" spans="1:9" ht="12.75">
      <c r="A90" s="21">
        <v>3</v>
      </c>
      <c r="B90" s="22">
        <v>0.15</v>
      </c>
      <c r="C90" s="28"/>
      <c r="D90" s="23" t="s">
        <v>1531</v>
      </c>
      <c r="E90" s="29"/>
      <c r="F90" s="25">
        <v>1000</v>
      </c>
      <c r="G90" s="69">
        <f>F90*1.1</f>
        <v>1100</v>
      </c>
      <c r="H90" s="69">
        <v>1200</v>
      </c>
      <c r="I90" s="23" t="s">
        <v>1532</v>
      </c>
    </row>
    <row r="91" spans="1:9" ht="12.75">
      <c r="A91" s="21">
        <v>4</v>
      </c>
      <c r="B91" s="22"/>
      <c r="C91" s="28"/>
      <c r="D91" s="32" t="s">
        <v>2345</v>
      </c>
      <c r="E91" s="29"/>
      <c r="F91" s="25"/>
      <c r="G91" s="69">
        <v>600</v>
      </c>
      <c r="H91" s="69">
        <v>600</v>
      </c>
      <c r="I91" s="32" t="s">
        <v>2346</v>
      </c>
    </row>
    <row r="92" spans="1:9" ht="12.75">
      <c r="A92" s="21">
        <v>5</v>
      </c>
      <c r="B92" s="22"/>
      <c r="C92" s="28"/>
      <c r="D92" s="32" t="s">
        <v>1922</v>
      </c>
      <c r="E92" s="29"/>
      <c r="F92" s="25"/>
      <c r="G92" s="69">
        <v>600</v>
      </c>
      <c r="H92" s="69">
        <v>720</v>
      </c>
      <c r="I92" s="32" t="s">
        <v>2382</v>
      </c>
    </row>
    <row r="93" spans="1:9" ht="12.75">
      <c r="A93" s="21">
        <v>6</v>
      </c>
      <c r="B93" s="22">
        <v>0.15</v>
      </c>
      <c r="C93" s="28"/>
      <c r="D93" s="23" t="s">
        <v>1533</v>
      </c>
      <c r="E93" s="29"/>
      <c r="F93" s="25">
        <v>660</v>
      </c>
      <c r="G93" s="69">
        <f>F93*1.1</f>
        <v>726.0000000000001</v>
      </c>
      <c r="H93" s="69">
        <v>726</v>
      </c>
      <c r="I93" s="23" t="s">
        <v>1534</v>
      </c>
    </row>
    <row r="94" spans="1:9" ht="12.75">
      <c r="A94" s="21">
        <v>7</v>
      </c>
      <c r="B94" s="22">
        <v>0.15</v>
      </c>
      <c r="C94" s="28"/>
      <c r="D94" s="23" t="s">
        <v>1535</v>
      </c>
      <c r="E94" s="29"/>
      <c r="F94" s="25">
        <v>1500</v>
      </c>
      <c r="G94" s="69">
        <f>F94*1.1</f>
        <v>1650.0000000000002</v>
      </c>
      <c r="H94" s="69">
        <v>1650</v>
      </c>
      <c r="I94" s="23" t="s">
        <v>590</v>
      </c>
    </row>
    <row r="95" spans="1:9" ht="12.75">
      <c r="A95" s="21">
        <v>8</v>
      </c>
      <c r="B95" s="22"/>
      <c r="C95" s="28"/>
      <c r="D95" s="32" t="s">
        <v>856</v>
      </c>
      <c r="E95" s="29"/>
      <c r="F95" s="25"/>
      <c r="G95" s="69"/>
      <c r="H95" s="69">
        <v>4000</v>
      </c>
      <c r="I95" s="23"/>
    </row>
    <row r="96" spans="1:9" ht="12.75">
      <c r="A96" s="21">
        <v>9</v>
      </c>
      <c r="B96" s="22"/>
      <c r="C96" s="28"/>
      <c r="D96" s="32" t="s">
        <v>2342</v>
      </c>
      <c r="E96" s="29"/>
      <c r="F96" s="25"/>
      <c r="G96" s="69">
        <v>3000</v>
      </c>
      <c r="H96" s="69">
        <v>3000</v>
      </c>
      <c r="I96" s="32" t="s">
        <v>2343</v>
      </c>
    </row>
    <row r="97" spans="1:9" ht="12.75">
      <c r="A97" s="21">
        <v>10</v>
      </c>
      <c r="B97" s="22">
        <v>0.15</v>
      </c>
      <c r="C97" s="28"/>
      <c r="D97" s="23" t="s">
        <v>591</v>
      </c>
      <c r="E97" s="29"/>
      <c r="F97" s="25">
        <v>1950</v>
      </c>
      <c r="G97" s="69">
        <f>F97*1.1</f>
        <v>2145</v>
      </c>
      <c r="H97" s="69">
        <v>2145</v>
      </c>
      <c r="I97" s="23"/>
    </row>
    <row r="98" spans="1:9" ht="12.75">
      <c r="A98" s="21">
        <v>11</v>
      </c>
      <c r="B98" s="22"/>
      <c r="C98" s="28"/>
      <c r="D98" s="32" t="s">
        <v>2344</v>
      </c>
      <c r="E98" s="29"/>
      <c r="F98" s="25"/>
      <c r="G98" s="69">
        <v>1200</v>
      </c>
      <c r="H98" s="69">
        <v>1200</v>
      </c>
      <c r="I98" s="23"/>
    </row>
    <row r="99" spans="1:9" ht="12.75">
      <c r="A99" s="21">
        <v>12</v>
      </c>
      <c r="B99" s="22"/>
      <c r="C99" s="28"/>
      <c r="D99" s="32" t="s">
        <v>976</v>
      </c>
      <c r="E99" s="29"/>
      <c r="F99" s="25"/>
      <c r="G99" s="69">
        <v>2000</v>
      </c>
      <c r="H99" s="69">
        <v>2200</v>
      </c>
      <c r="I99" s="32" t="s">
        <v>2383</v>
      </c>
    </row>
    <row r="100" spans="1:9" ht="12.75">
      <c r="A100" s="21">
        <v>13</v>
      </c>
      <c r="B100" s="22">
        <v>0.15</v>
      </c>
      <c r="C100" s="28"/>
      <c r="D100" s="23" t="s">
        <v>592</v>
      </c>
      <c r="E100" s="29"/>
      <c r="F100" s="25">
        <v>2600</v>
      </c>
      <c r="G100" s="69">
        <f>F100*1.1</f>
        <v>2860.0000000000005</v>
      </c>
      <c r="H100" s="69">
        <v>2860</v>
      </c>
      <c r="I100" s="23" t="s">
        <v>593</v>
      </c>
    </row>
    <row r="101" spans="1:9" ht="12.75">
      <c r="A101" s="21">
        <v>14</v>
      </c>
      <c r="B101" s="22">
        <v>0.15</v>
      </c>
      <c r="C101" s="28"/>
      <c r="D101" s="23" t="s">
        <v>594</v>
      </c>
      <c r="E101" s="29"/>
      <c r="F101" s="25">
        <v>1800</v>
      </c>
      <c r="G101" s="69">
        <f>F101*1.1</f>
        <v>1980.0000000000002</v>
      </c>
      <c r="H101" s="69">
        <v>1980</v>
      </c>
      <c r="I101" s="23" t="s">
        <v>595</v>
      </c>
    </row>
    <row r="102" spans="1:9" ht="12.75">
      <c r="A102" s="21">
        <v>15</v>
      </c>
      <c r="B102" s="22"/>
      <c r="C102" s="28"/>
      <c r="D102" s="23" t="s">
        <v>596</v>
      </c>
      <c r="E102" s="29"/>
      <c r="F102" s="25">
        <v>1800</v>
      </c>
      <c r="G102" s="69">
        <f>F102*1.1</f>
        <v>1980.0000000000002</v>
      </c>
      <c r="H102" s="69">
        <v>1980</v>
      </c>
      <c r="I102" s="23" t="s">
        <v>597</v>
      </c>
    </row>
    <row r="103" spans="1:9" ht="12.75">
      <c r="A103" s="21">
        <v>16</v>
      </c>
      <c r="B103" s="22">
        <v>0.15</v>
      </c>
      <c r="C103" s="28"/>
      <c r="D103" s="23" t="s">
        <v>598</v>
      </c>
      <c r="E103" s="29"/>
      <c r="F103" s="25">
        <v>2150</v>
      </c>
      <c r="G103" s="69">
        <f>F103*1.1</f>
        <v>2365</v>
      </c>
      <c r="H103" s="69">
        <v>2365</v>
      </c>
      <c r="I103" s="23" t="s">
        <v>599</v>
      </c>
    </row>
    <row r="104" spans="1:9" ht="14.25" thickBot="1">
      <c r="A104" s="31" t="s">
        <v>600</v>
      </c>
      <c r="B104" s="31"/>
      <c r="C104" s="31"/>
      <c r="D104" s="31"/>
      <c r="E104" s="19"/>
      <c r="F104" s="19"/>
      <c r="G104" s="19"/>
      <c r="H104" s="19"/>
      <c r="I104" s="31"/>
    </row>
    <row r="105" spans="1:9" ht="13.5">
      <c r="A105" s="20" t="s">
        <v>601</v>
      </c>
      <c r="B105" s="20"/>
      <c r="C105" s="20"/>
      <c r="D105" s="20"/>
      <c r="E105" s="20"/>
      <c r="F105" s="20"/>
      <c r="G105" s="20"/>
      <c r="H105" s="20"/>
      <c r="I105" s="20"/>
    </row>
    <row r="106" spans="1:9" ht="24" thickBot="1">
      <c r="A106" s="162">
        <v>1</v>
      </c>
      <c r="B106" s="50"/>
      <c r="C106" s="50"/>
      <c r="D106" s="35" t="s">
        <v>602</v>
      </c>
      <c r="E106" s="36"/>
      <c r="F106" s="52">
        <v>6450</v>
      </c>
      <c r="G106" s="83">
        <v>6450</v>
      </c>
      <c r="H106" s="83">
        <v>6450</v>
      </c>
      <c r="I106" s="81" t="s">
        <v>1258</v>
      </c>
    </row>
    <row r="107" spans="1:9" ht="13.5">
      <c r="A107" s="20" t="s">
        <v>382</v>
      </c>
      <c r="B107" s="20"/>
      <c r="C107" s="20"/>
      <c r="D107" s="20"/>
      <c r="E107" s="20"/>
      <c r="F107" s="20"/>
      <c r="G107" s="20"/>
      <c r="H107" s="20"/>
      <c r="I107" s="20"/>
    </row>
    <row r="108" spans="1:9" ht="12.75">
      <c r="A108" s="64">
        <v>1</v>
      </c>
      <c r="B108" s="65">
        <v>0.15</v>
      </c>
      <c r="C108" s="66"/>
      <c r="D108" s="67" t="s">
        <v>348</v>
      </c>
      <c r="E108" s="29" t="s">
        <v>1266</v>
      </c>
      <c r="F108" s="68">
        <v>12000</v>
      </c>
      <c r="G108" s="71">
        <f>F108*1.1</f>
        <v>13200.000000000002</v>
      </c>
      <c r="H108" s="71">
        <v>13200</v>
      </c>
      <c r="I108" s="67" t="s">
        <v>349</v>
      </c>
    </row>
    <row r="109" spans="1:9" ht="12.75">
      <c r="A109" s="27">
        <v>2</v>
      </c>
      <c r="B109" s="22">
        <v>0.15</v>
      </c>
      <c r="C109" s="28"/>
      <c r="D109" s="23" t="s">
        <v>350</v>
      </c>
      <c r="E109" s="29" t="s">
        <v>1266</v>
      </c>
      <c r="F109" s="25">
        <v>17500</v>
      </c>
      <c r="G109" s="69">
        <f>F109*1.1</f>
        <v>19250</v>
      </c>
      <c r="H109" s="69">
        <v>19250</v>
      </c>
      <c r="I109" s="23" t="s">
        <v>351</v>
      </c>
    </row>
    <row r="110" spans="1:9" ht="12.75">
      <c r="A110" s="99">
        <v>3</v>
      </c>
      <c r="B110" s="50"/>
      <c r="C110" s="51"/>
      <c r="D110" s="81" t="s">
        <v>2324</v>
      </c>
      <c r="E110" s="36"/>
      <c r="F110" s="52"/>
      <c r="G110" s="70">
        <v>15000</v>
      </c>
      <c r="H110" s="70">
        <v>15000</v>
      </c>
      <c r="I110" s="81" t="s">
        <v>2365</v>
      </c>
    </row>
    <row r="111" spans="1:9" ht="12.75">
      <c r="A111" s="99">
        <v>4</v>
      </c>
      <c r="B111" s="50">
        <v>0.15</v>
      </c>
      <c r="C111" s="51"/>
      <c r="D111" s="35" t="s">
        <v>352</v>
      </c>
      <c r="E111" s="36"/>
      <c r="F111" s="52">
        <v>12000</v>
      </c>
      <c r="G111" s="70">
        <v>16000</v>
      </c>
      <c r="H111" s="70">
        <v>16000</v>
      </c>
      <c r="I111" s="35" t="s">
        <v>1041</v>
      </c>
    </row>
    <row r="112" spans="1:9" ht="12.75">
      <c r="A112" s="99">
        <v>5</v>
      </c>
      <c r="B112" s="50">
        <v>0.15</v>
      </c>
      <c r="C112" s="51"/>
      <c r="D112" s="35" t="s">
        <v>284</v>
      </c>
      <c r="E112" s="36"/>
      <c r="F112" s="52">
        <v>12000</v>
      </c>
      <c r="G112" s="70">
        <v>13860</v>
      </c>
      <c r="H112" s="70">
        <v>14200</v>
      </c>
      <c r="I112" s="35" t="s">
        <v>1322</v>
      </c>
    </row>
    <row r="113" spans="1:9" ht="12.75">
      <c r="A113" s="27">
        <v>6</v>
      </c>
      <c r="B113" s="22">
        <v>0.15</v>
      </c>
      <c r="C113" s="28"/>
      <c r="D113" s="23" t="s">
        <v>2418</v>
      </c>
      <c r="E113" s="29"/>
      <c r="F113" s="25">
        <v>19800</v>
      </c>
      <c r="G113" s="69">
        <f>F113*1.1</f>
        <v>21780</v>
      </c>
      <c r="H113" s="69">
        <v>24000</v>
      </c>
      <c r="I113" s="23" t="s">
        <v>2419</v>
      </c>
    </row>
    <row r="114" spans="1:9" ht="12.75">
      <c r="A114" s="99">
        <v>7</v>
      </c>
      <c r="B114" s="50"/>
      <c r="C114" s="51"/>
      <c r="D114" s="81" t="s">
        <v>2323</v>
      </c>
      <c r="E114" s="36"/>
      <c r="F114" s="52"/>
      <c r="G114" s="70">
        <v>9600</v>
      </c>
      <c r="H114" s="70">
        <v>9600</v>
      </c>
      <c r="I114" s="81" t="s">
        <v>2366</v>
      </c>
    </row>
    <row r="115" spans="1:9" ht="12.75">
      <c r="A115" s="27">
        <v>8</v>
      </c>
      <c r="B115" s="22">
        <v>0.15</v>
      </c>
      <c r="C115" s="28"/>
      <c r="D115" s="23" t="s">
        <v>2420</v>
      </c>
      <c r="E115" s="29"/>
      <c r="F115" s="25">
        <v>15850</v>
      </c>
      <c r="G115" s="69">
        <f>F115*1.1</f>
        <v>17435</v>
      </c>
      <c r="H115" s="69">
        <v>17435</v>
      </c>
      <c r="I115" s="23" t="s">
        <v>2421</v>
      </c>
    </row>
    <row r="116" spans="1:9" ht="13.5" thickBot="1">
      <c r="A116" s="27">
        <v>10</v>
      </c>
      <c r="B116" s="22">
        <v>0.15</v>
      </c>
      <c r="C116" s="28"/>
      <c r="D116" s="23" t="s">
        <v>2422</v>
      </c>
      <c r="E116" s="29" t="s">
        <v>1266</v>
      </c>
      <c r="F116" s="25">
        <v>18000</v>
      </c>
      <c r="G116" s="69">
        <f>F116*1.1</f>
        <v>19800</v>
      </c>
      <c r="H116" s="69">
        <v>19800</v>
      </c>
      <c r="I116" s="23" t="s">
        <v>2423</v>
      </c>
    </row>
    <row r="117" spans="1:9" ht="13.5">
      <c r="A117" s="20" t="s">
        <v>603</v>
      </c>
      <c r="B117" s="20"/>
      <c r="C117" s="20"/>
      <c r="D117" s="20"/>
      <c r="E117" s="20"/>
      <c r="F117" s="20"/>
      <c r="G117" s="20"/>
      <c r="H117" s="20"/>
      <c r="I117" s="20"/>
    </row>
    <row r="118" spans="1:9" ht="24">
      <c r="A118" s="27">
        <v>1</v>
      </c>
      <c r="B118" s="23"/>
      <c r="C118" s="23"/>
      <c r="D118" s="23" t="s">
        <v>604</v>
      </c>
      <c r="E118" s="29"/>
      <c r="F118" s="25">
        <v>6300</v>
      </c>
      <c r="G118" s="26">
        <v>6300</v>
      </c>
      <c r="H118" s="26">
        <v>6300</v>
      </c>
      <c r="I118" s="23" t="s">
        <v>567</v>
      </c>
    </row>
    <row r="119" spans="1:9" ht="24">
      <c r="A119" s="27">
        <v>2</v>
      </c>
      <c r="B119" s="23"/>
      <c r="C119" s="23"/>
      <c r="D119" s="23" t="s">
        <v>568</v>
      </c>
      <c r="E119" s="29"/>
      <c r="F119" s="25">
        <v>55500</v>
      </c>
      <c r="G119" s="26">
        <v>55500</v>
      </c>
      <c r="H119" s="26">
        <v>55500</v>
      </c>
      <c r="I119" s="32" t="s">
        <v>1891</v>
      </c>
    </row>
    <row r="120" spans="1:9" ht="24" thickBot="1">
      <c r="A120" s="27">
        <v>3</v>
      </c>
      <c r="B120" s="23"/>
      <c r="C120" s="23"/>
      <c r="D120" s="23" t="s">
        <v>569</v>
      </c>
      <c r="E120" s="29"/>
      <c r="F120" s="25">
        <v>61100</v>
      </c>
      <c r="G120" s="26">
        <v>61100</v>
      </c>
      <c r="H120" s="26">
        <v>61100</v>
      </c>
      <c r="I120" s="23" t="s">
        <v>1810</v>
      </c>
    </row>
    <row r="121" spans="1:9" ht="13.5">
      <c r="A121" s="20" t="s">
        <v>2424</v>
      </c>
      <c r="B121" s="20"/>
      <c r="C121" s="20"/>
      <c r="D121" s="20"/>
      <c r="E121" s="20"/>
      <c r="F121" s="20"/>
      <c r="G121" s="20"/>
      <c r="H121" s="20"/>
      <c r="I121" s="20"/>
    </row>
    <row r="122" spans="1:9" ht="12.75">
      <c r="A122" s="21">
        <v>1</v>
      </c>
      <c r="B122" s="22">
        <v>0.15</v>
      </c>
      <c r="C122" s="28"/>
      <c r="D122" s="23" t="s">
        <v>2425</v>
      </c>
      <c r="E122" s="29"/>
      <c r="F122" s="25">
        <v>19000</v>
      </c>
      <c r="G122" s="69">
        <f aca="true" t="shared" si="1" ref="G122:G130">F122*1.1</f>
        <v>20900</v>
      </c>
      <c r="H122" s="69">
        <v>20900</v>
      </c>
      <c r="I122" s="23" t="s">
        <v>2426</v>
      </c>
    </row>
    <row r="123" spans="1:9" ht="12.75">
      <c r="A123" s="21">
        <v>2</v>
      </c>
      <c r="B123" s="22">
        <v>0.15</v>
      </c>
      <c r="C123" s="28"/>
      <c r="D123" s="23" t="s">
        <v>816</v>
      </c>
      <c r="E123" s="29"/>
      <c r="F123" s="25">
        <v>19000</v>
      </c>
      <c r="G123" s="69">
        <f t="shared" si="1"/>
        <v>20900</v>
      </c>
      <c r="H123" s="69">
        <v>20900</v>
      </c>
      <c r="I123" s="23" t="s">
        <v>817</v>
      </c>
    </row>
    <row r="124" spans="1:9" ht="12.75">
      <c r="A124" s="21">
        <v>3</v>
      </c>
      <c r="B124" s="22">
        <v>0.15</v>
      </c>
      <c r="C124" s="28"/>
      <c r="D124" s="23" t="s">
        <v>1546</v>
      </c>
      <c r="E124" s="29"/>
      <c r="F124" s="25">
        <v>21500</v>
      </c>
      <c r="G124" s="69">
        <f t="shared" si="1"/>
        <v>23650.000000000004</v>
      </c>
      <c r="H124" s="69">
        <v>23650</v>
      </c>
      <c r="I124" s="23" t="s">
        <v>1401</v>
      </c>
    </row>
    <row r="125" spans="1:9" ht="12.75">
      <c r="A125" s="21">
        <v>4</v>
      </c>
      <c r="B125" s="22">
        <v>0.15</v>
      </c>
      <c r="C125" s="28"/>
      <c r="D125" s="23" t="s">
        <v>1402</v>
      </c>
      <c r="E125" s="29"/>
      <c r="F125" s="25">
        <v>20500</v>
      </c>
      <c r="G125" s="69">
        <f t="shared" si="1"/>
        <v>22550.000000000004</v>
      </c>
      <c r="H125" s="69">
        <v>22550</v>
      </c>
      <c r="I125" s="23" t="s">
        <v>1403</v>
      </c>
    </row>
    <row r="126" spans="1:9" ht="12.75">
      <c r="A126" s="21">
        <v>5</v>
      </c>
      <c r="B126" s="22">
        <v>0.15</v>
      </c>
      <c r="C126" s="28"/>
      <c r="D126" s="23" t="s">
        <v>1404</v>
      </c>
      <c r="E126" s="29"/>
      <c r="F126" s="25">
        <v>21500</v>
      </c>
      <c r="G126" s="69">
        <f t="shared" si="1"/>
        <v>23650.000000000004</v>
      </c>
      <c r="H126" s="69">
        <v>23650</v>
      </c>
      <c r="I126" s="23" t="s">
        <v>1405</v>
      </c>
    </row>
    <row r="127" spans="1:9" ht="12.75">
      <c r="A127" s="21">
        <v>6</v>
      </c>
      <c r="B127" s="22">
        <v>0.15</v>
      </c>
      <c r="C127" s="28"/>
      <c r="D127" s="23" t="s">
        <v>1406</v>
      </c>
      <c r="E127" s="29"/>
      <c r="F127" s="25">
        <v>21500</v>
      </c>
      <c r="G127" s="69">
        <f t="shared" si="1"/>
        <v>23650.000000000004</v>
      </c>
      <c r="H127" s="69">
        <v>23650</v>
      </c>
      <c r="I127" s="23" t="s">
        <v>1407</v>
      </c>
    </row>
    <row r="128" spans="1:9" ht="12.75">
      <c r="A128" s="21">
        <v>7</v>
      </c>
      <c r="B128" s="22"/>
      <c r="C128" s="28"/>
      <c r="D128" s="23" t="s">
        <v>1408</v>
      </c>
      <c r="E128" s="29"/>
      <c r="F128" s="25">
        <v>24000</v>
      </c>
      <c r="G128" s="69">
        <f t="shared" si="1"/>
        <v>26400.000000000004</v>
      </c>
      <c r="H128" s="69">
        <v>26400</v>
      </c>
      <c r="I128" s="23" t="s">
        <v>1409</v>
      </c>
    </row>
    <row r="129" spans="1:9" ht="12.75">
      <c r="A129" s="21">
        <v>8</v>
      </c>
      <c r="B129" s="22">
        <v>0.15</v>
      </c>
      <c r="C129" s="28"/>
      <c r="D129" s="23" t="s">
        <v>1410</v>
      </c>
      <c r="E129" s="29"/>
      <c r="F129" s="25">
        <v>25900</v>
      </c>
      <c r="G129" s="69">
        <f t="shared" si="1"/>
        <v>28490.000000000004</v>
      </c>
      <c r="H129" s="69">
        <v>28490</v>
      </c>
      <c r="I129" s="23" t="s">
        <v>1411</v>
      </c>
    </row>
    <row r="130" spans="1:9" ht="12.75">
      <c r="A130" s="21">
        <v>9</v>
      </c>
      <c r="B130" s="22">
        <v>0.15</v>
      </c>
      <c r="C130" s="28"/>
      <c r="D130" s="23" t="s">
        <v>1412</v>
      </c>
      <c r="E130" s="29"/>
      <c r="F130" s="25">
        <v>35000</v>
      </c>
      <c r="G130" s="69">
        <f t="shared" si="1"/>
        <v>38500</v>
      </c>
      <c r="H130" s="69">
        <v>48000</v>
      </c>
      <c r="I130" s="23" t="s">
        <v>1413</v>
      </c>
    </row>
    <row r="131" spans="1:9" ht="12.75">
      <c r="A131" s="21">
        <v>10</v>
      </c>
      <c r="B131" s="22"/>
      <c r="C131" s="28"/>
      <c r="D131" s="32" t="s">
        <v>1389</v>
      </c>
      <c r="E131" s="29"/>
      <c r="F131" s="25"/>
      <c r="G131" s="69">
        <v>15000</v>
      </c>
      <c r="H131" s="69">
        <v>15000</v>
      </c>
      <c r="I131" s="32" t="s">
        <v>589</v>
      </c>
    </row>
    <row r="132" spans="1:9" ht="12.75">
      <c r="A132" s="21">
        <v>11</v>
      </c>
      <c r="B132" s="22">
        <v>0.15</v>
      </c>
      <c r="C132" s="28"/>
      <c r="D132" s="23" t="s">
        <v>1414</v>
      </c>
      <c r="E132" s="29"/>
      <c r="F132" s="25">
        <v>28000</v>
      </c>
      <c r="G132" s="69">
        <f>F132*1.1</f>
        <v>30800.000000000004</v>
      </c>
      <c r="H132" s="69">
        <v>32000</v>
      </c>
      <c r="I132" s="23" t="s">
        <v>635</v>
      </c>
    </row>
    <row r="133" spans="1:9" ht="12.75">
      <c r="A133" s="21">
        <v>12</v>
      </c>
      <c r="B133" s="22">
        <v>0.15</v>
      </c>
      <c r="C133" s="28"/>
      <c r="D133" s="23" t="s">
        <v>636</v>
      </c>
      <c r="E133" s="29"/>
      <c r="F133" s="25">
        <v>20400</v>
      </c>
      <c r="G133" s="69">
        <f>F133*1.1</f>
        <v>22440</v>
      </c>
      <c r="H133" s="69">
        <v>24000</v>
      </c>
      <c r="I133" s="23" t="s">
        <v>637</v>
      </c>
    </row>
    <row r="134" spans="1:9" ht="12.75">
      <c r="A134" s="21">
        <v>13</v>
      </c>
      <c r="B134" s="22"/>
      <c r="C134" s="28"/>
      <c r="D134" s="32" t="s">
        <v>2335</v>
      </c>
      <c r="E134" s="29" t="s">
        <v>1266</v>
      </c>
      <c r="F134" s="25"/>
      <c r="G134" s="69">
        <v>24000</v>
      </c>
      <c r="H134" s="69">
        <v>26400</v>
      </c>
      <c r="I134" s="32" t="s">
        <v>1200</v>
      </c>
    </row>
    <row r="135" spans="1:9" ht="12.75">
      <c r="A135" s="21">
        <v>14</v>
      </c>
      <c r="B135" s="22"/>
      <c r="C135" s="28"/>
      <c r="D135" s="32" t="s">
        <v>2275</v>
      </c>
      <c r="E135" s="29"/>
      <c r="F135" s="25"/>
      <c r="G135" s="69">
        <v>15000</v>
      </c>
      <c r="H135" s="69">
        <v>15000</v>
      </c>
      <c r="I135" s="32" t="s">
        <v>1857</v>
      </c>
    </row>
    <row r="136" spans="1:9" ht="12.75">
      <c r="A136" s="21">
        <v>15</v>
      </c>
      <c r="B136" s="22">
        <v>0.15</v>
      </c>
      <c r="C136" s="28"/>
      <c r="D136" s="23" t="s">
        <v>638</v>
      </c>
      <c r="E136" s="29"/>
      <c r="F136" s="25">
        <v>9900</v>
      </c>
      <c r="G136" s="69">
        <f>F136*1.1</f>
        <v>10890</v>
      </c>
      <c r="H136" s="69">
        <v>10890</v>
      </c>
      <c r="I136" s="23" t="s">
        <v>639</v>
      </c>
    </row>
    <row r="137" spans="1:9" ht="24">
      <c r="A137" s="21">
        <v>16</v>
      </c>
      <c r="B137" s="22"/>
      <c r="C137" s="28"/>
      <c r="D137" s="32" t="s">
        <v>2276</v>
      </c>
      <c r="E137" s="29"/>
      <c r="F137" s="25"/>
      <c r="G137" s="69">
        <v>32000</v>
      </c>
      <c r="H137" s="69">
        <v>32000</v>
      </c>
      <c r="I137" s="32" t="s">
        <v>1858</v>
      </c>
    </row>
    <row r="138" spans="1:9" ht="12.75">
      <c r="A138" s="21">
        <v>17</v>
      </c>
      <c r="B138" s="22">
        <v>0.15</v>
      </c>
      <c r="C138" s="28"/>
      <c r="D138" s="23" t="s">
        <v>640</v>
      </c>
      <c r="E138" s="29"/>
      <c r="F138" s="25">
        <v>12400</v>
      </c>
      <c r="G138" s="69">
        <f>F138*1.1</f>
        <v>13640.000000000002</v>
      </c>
      <c r="H138" s="69">
        <v>15000</v>
      </c>
      <c r="I138" s="23" t="s">
        <v>641</v>
      </c>
    </row>
    <row r="139" spans="1:9" ht="12.75">
      <c r="A139" s="21">
        <v>18</v>
      </c>
      <c r="B139" s="22"/>
      <c r="C139" s="28"/>
      <c r="D139" s="32" t="s">
        <v>2336</v>
      </c>
      <c r="E139" s="29"/>
      <c r="F139" s="25"/>
      <c r="G139" s="69">
        <v>75000</v>
      </c>
      <c r="H139" s="69">
        <v>75000</v>
      </c>
      <c r="I139" s="32" t="s">
        <v>2347</v>
      </c>
    </row>
    <row r="140" spans="1:9" ht="13.5" thickBot="1">
      <c r="A140" s="21">
        <v>20</v>
      </c>
      <c r="B140" s="22"/>
      <c r="C140" s="28"/>
      <c r="D140" s="32" t="s">
        <v>2384</v>
      </c>
      <c r="E140" s="29"/>
      <c r="F140" s="25"/>
      <c r="G140" s="69">
        <v>90000</v>
      </c>
      <c r="H140" s="69">
        <v>96000</v>
      </c>
      <c r="I140" s="32" t="s">
        <v>146</v>
      </c>
    </row>
    <row r="141" spans="1:9" ht="13.5">
      <c r="A141" s="20" t="s">
        <v>1047</v>
      </c>
      <c r="B141" s="20"/>
      <c r="C141" s="20"/>
      <c r="D141" s="20"/>
      <c r="E141" s="20"/>
      <c r="F141" s="20"/>
      <c r="G141" s="20"/>
      <c r="H141" s="20"/>
      <c r="I141" s="20"/>
    </row>
    <row r="142" spans="1:9" ht="12.75" customHeight="1">
      <c r="A142" s="27">
        <v>1</v>
      </c>
      <c r="B142" s="22">
        <v>0.15</v>
      </c>
      <c r="C142" s="28"/>
      <c r="D142" s="23" t="s">
        <v>1048</v>
      </c>
      <c r="E142" s="58" t="s">
        <v>541</v>
      </c>
      <c r="F142" s="25">
        <v>12000</v>
      </c>
      <c r="G142" s="69">
        <f>F142*1.1</f>
        <v>13200.000000000002</v>
      </c>
      <c r="H142" s="69">
        <v>13200</v>
      </c>
      <c r="I142" s="23" t="s">
        <v>1049</v>
      </c>
    </row>
    <row r="143" spans="1:9" ht="12.75">
      <c r="A143" s="27">
        <v>2</v>
      </c>
      <c r="B143" s="22">
        <v>0.15</v>
      </c>
      <c r="C143" s="28"/>
      <c r="D143" s="23" t="s">
        <v>1050</v>
      </c>
      <c r="E143" s="29"/>
      <c r="F143" s="25">
        <v>6900</v>
      </c>
      <c r="G143" s="69">
        <v>7200</v>
      </c>
      <c r="H143" s="69">
        <v>7200</v>
      </c>
      <c r="I143" s="23" t="s">
        <v>1736</v>
      </c>
    </row>
    <row r="144" spans="1:9" ht="12.75" customHeight="1">
      <c r="A144" s="27">
        <v>3</v>
      </c>
      <c r="B144" s="22">
        <v>0.15</v>
      </c>
      <c r="C144" s="28"/>
      <c r="D144" s="23" t="s">
        <v>1737</v>
      </c>
      <c r="E144" s="29" t="s">
        <v>1266</v>
      </c>
      <c r="F144" s="25">
        <v>15600</v>
      </c>
      <c r="G144" s="69">
        <f>F144*1.1</f>
        <v>17160</v>
      </c>
      <c r="H144" s="69">
        <v>17160</v>
      </c>
      <c r="I144" s="23" t="s">
        <v>1738</v>
      </c>
    </row>
    <row r="145" spans="1:9" ht="12.75" customHeight="1">
      <c r="A145" s="27">
        <v>4</v>
      </c>
      <c r="B145" s="22"/>
      <c r="C145" s="28"/>
      <c r="D145" s="32" t="s">
        <v>857</v>
      </c>
      <c r="E145" s="29"/>
      <c r="F145" s="25"/>
      <c r="G145" s="69"/>
      <c r="H145" s="69">
        <v>18000</v>
      </c>
      <c r="I145" s="23"/>
    </row>
    <row r="146" spans="1:9" ht="12.75">
      <c r="A146" s="27">
        <v>5</v>
      </c>
      <c r="B146" s="22">
        <v>0.15</v>
      </c>
      <c r="C146" s="28"/>
      <c r="D146" s="23" t="s">
        <v>1739</v>
      </c>
      <c r="E146" s="29"/>
      <c r="F146" s="25">
        <v>10600</v>
      </c>
      <c r="G146" s="69">
        <f>F146*1.1</f>
        <v>11660.000000000002</v>
      </c>
      <c r="H146" s="69">
        <v>11660</v>
      </c>
      <c r="I146" s="23" t="s">
        <v>1740</v>
      </c>
    </row>
    <row r="147" spans="1:9" ht="13.5" thickBot="1">
      <c r="A147" s="322">
        <v>6</v>
      </c>
      <c r="B147" s="22">
        <v>0.15</v>
      </c>
      <c r="C147" s="28"/>
      <c r="D147" s="23" t="s">
        <v>1741</v>
      </c>
      <c r="E147" s="29"/>
      <c r="F147" s="25">
        <v>15600</v>
      </c>
      <c r="G147" s="69">
        <f>F147*1.1</f>
        <v>17160</v>
      </c>
      <c r="H147" s="69">
        <v>18000</v>
      </c>
      <c r="I147" s="32" t="s">
        <v>1892</v>
      </c>
    </row>
    <row r="148" spans="1:9" ht="13.5">
      <c r="A148" s="20" t="s">
        <v>1811</v>
      </c>
      <c r="B148" s="20"/>
      <c r="C148" s="20"/>
      <c r="D148" s="20"/>
      <c r="E148" s="20"/>
      <c r="F148" s="20"/>
      <c r="G148" s="20"/>
      <c r="H148" s="20"/>
      <c r="I148" s="20"/>
    </row>
    <row r="149" spans="1:9" ht="24">
      <c r="A149" s="21">
        <v>1</v>
      </c>
      <c r="B149" s="22">
        <v>0.2</v>
      </c>
      <c r="C149" s="22">
        <v>0.05</v>
      </c>
      <c r="D149" s="23" t="s">
        <v>1812</v>
      </c>
      <c r="E149" s="29" t="s">
        <v>1266</v>
      </c>
      <c r="F149" s="25">
        <v>16400</v>
      </c>
      <c r="G149" s="26">
        <v>18000</v>
      </c>
      <c r="H149" s="69">
        <f aca="true" t="shared" si="2" ref="H149:H156">SUM(G149,G149/100*5)</f>
        <v>18900</v>
      </c>
      <c r="I149" s="23" t="s">
        <v>1817</v>
      </c>
    </row>
    <row r="150" spans="1:9" ht="12.75">
      <c r="A150" s="21">
        <v>2</v>
      </c>
      <c r="B150" s="22">
        <v>0.2</v>
      </c>
      <c r="C150" s="22">
        <v>0.05</v>
      </c>
      <c r="D150" s="23" t="s">
        <v>1818</v>
      </c>
      <c r="E150" s="29" t="s">
        <v>1266</v>
      </c>
      <c r="F150" s="25">
        <v>6200</v>
      </c>
      <c r="G150" s="26">
        <v>6800</v>
      </c>
      <c r="H150" s="69">
        <f t="shared" si="2"/>
        <v>7140</v>
      </c>
      <c r="I150" s="23" t="s">
        <v>1819</v>
      </c>
    </row>
    <row r="151" spans="1:9" ht="24">
      <c r="A151" s="21">
        <v>3</v>
      </c>
      <c r="B151" s="22">
        <v>0.2</v>
      </c>
      <c r="C151" s="22">
        <v>0.05</v>
      </c>
      <c r="D151" s="23" t="s">
        <v>1820</v>
      </c>
      <c r="E151" s="29" t="s">
        <v>1266</v>
      </c>
      <c r="F151" s="25">
        <v>8300</v>
      </c>
      <c r="G151" s="26">
        <v>9200</v>
      </c>
      <c r="H151" s="69">
        <f t="shared" si="2"/>
        <v>9660</v>
      </c>
      <c r="I151" s="23" t="s">
        <v>1766</v>
      </c>
    </row>
    <row r="152" spans="1:9" ht="24">
      <c r="A152" s="21">
        <v>4</v>
      </c>
      <c r="B152" s="22">
        <v>0.2</v>
      </c>
      <c r="C152" s="22">
        <v>0.05</v>
      </c>
      <c r="D152" s="23" t="s">
        <v>1767</v>
      </c>
      <c r="E152" s="29" t="s">
        <v>1266</v>
      </c>
      <c r="F152" s="25">
        <v>9400</v>
      </c>
      <c r="G152" s="26">
        <v>10300</v>
      </c>
      <c r="H152" s="69">
        <f t="shared" si="2"/>
        <v>10815</v>
      </c>
      <c r="I152" s="23" t="s">
        <v>1768</v>
      </c>
    </row>
    <row r="153" spans="1:9" ht="24">
      <c r="A153" s="21">
        <v>5</v>
      </c>
      <c r="B153" s="22">
        <v>0.2</v>
      </c>
      <c r="C153" s="22">
        <v>0.05</v>
      </c>
      <c r="D153" s="23" t="s">
        <v>1769</v>
      </c>
      <c r="E153" s="29" t="s">
        <v>1266</v>
      </c>
      <c r="F153" s="25">
        <v>11000</v>
      </c>
      <c r="G153" s="26">
        <v>12100</v>
      </c>
      <c r="H153" s="69">
        <f t="shared" si="2"/>
        <v>12705</v>
      </c>
      <c r="I153" s="23" t="s">
        <v>460</v>
      </c>
    </row>
    <row r="154" spans="1:9" ht="24">
      <c r="A154" s="21">
        <v>6</v>
      </c>
      <c r="B154" s="22">
        <v>0.2</v>
      </c>
      <c r="C154" s="22">
        <v>0.05</v>
      </c>
      <c r="D154" s="23" t="s">
        <v>461</v>
      </c>
      <c r="E154" s="29" t="s">
        <v>1266</v>
      </c>
      <c r="F154" s="25">
        <v>11700</v>
      </c>
      <c r="G154" s="26">
        <v>12870</v>
      </c>
      <c r="H154" s="69">
        <f t="shared" si="2"/>
        <v>13513.5</v>
      </c>
      <c r="I154" s="23" t="s">
        <v>2084</v>
      </c>
    </row>
    <row r="155" spans="1:9" ht="24">
      <c r="A155" s="21">
        <v>7</v>
      </c>
      <c r="B155" s="22">
        <v>0.2</v>
      </c>
      <c r="C155" s="22">
        <v>0.05</v>
      </c>
      <c r="D155" s="23" t="s">
        <v>2085</v>
      </c>
      <c r="E155" s="29" t="s">
        <v>1266</v>
      </c>
      <c r="F155" s="25">
        <v>14600</v>
      </c>
      <c r="G155" s="26">
        <v>16060</v>
      </c>
      <c r="H155" s="69">
        <f t="shared" si="2"/>
        <v>16863</v>
      </c>
      <c r="I155" s="23" t="s">
        <v>57</v>
      </c>
    </row>
    <row r="156" spans="1:9" ht="36" thickBot="1">
      <c r="A156" s="60">
        <v>8</v>
      </c>
      <c r="B156" s="34">
        <v>0.2</v>
      </c>
      <c r="C156" s="34">
        <v>0.05</v>
      </c>
      <c r="D156" s="232" t="s">
        <v>387</v>
      </c>
      <c r="E156" s="62" t="s">
        <v>1266</v>
      </c>
      <c r="F156" s="37">
        <v>55000</v>
      </c>
      <c r="G156" s="63">
        <v>55000</v>
      </c>
      <c r="H156" s="69">
        <f t="shared" si="2"/>
        <v>57750</v>
      </c>
      <c r="I156" s="61" t="s">
        <v>347</v>
      </c>
    </row>
    <row r="157" spans="1:9" ht="13.5">
      <c r="A157" s="85" t="s">
        <v>459</v>
      </c>
      <c r="B157" s="84"/>
      <c r="C157" s="84"/>
      <c r="D157" s="84"/>
      <c r="E157" s="84"/>
      <c r="F157" s="84"/>
      <c r="G157" s="84"/>
      <c r="H157" s="84"/>
      <c r="I157" s="84"/>
    </row>
    <row r="158" spans="1:9" ht="12.75">
      <c r="A158" s="21">
        <v>1</v>
      </c>
      <c r="B158" s="22">
        <v>0.05</v>
      </c>
      <c r="C158" s="22">
        <v>0.05</v>
      </c>
      <c r="D158" s="23" t="s">
        <v>1742</v>
      </c>
      <c r="E158" s="29"/>
      <c r="F158" s="25">
        <v>24000</v>
      </c>
      <c r="G158" s="69">
        <v>24000</v>
      </c>
      <c r="H158" s="69">
        <v>21000</v>
      </c>
      <c r="I158" s="23" t="s">
        <v>384</v>
      </c>
    </row>
    <row r="159" spans="1:9" ht="12.75">
      <c r="A159" s="27">
        <v>2</v>
      </c>
      <c r="B159" s="22">
        <v>0.15</v>
      </c>
      <c r="C159" s="28"/>
      <c r="D159" s="23" t="s">
        <v>385</v>
      </c>
      <c r="E159" s="29"/>
      <c r="F159" s="25">
        <v>19800</v>
      </c>
      <c r="G159" s="69">
        <f>F159*1.1</f>
        <v>21780</v>
      </c>
      <c r="H159" s="69">
        <v>21780</v>
      </c>
      <c r="I159" s="32" t="s">
        <v>1999</v>
      </c>
    </row>
    <row r="160" spans="1:9" ht="24">
      <c r="A160" s="27">
        <v>3</v>
      </c>
      <c r="B160" s="22"/>
      <c r="C160" s="28"/>
      <c r="D160" s="32" t="s">
        <v>715</v>
      </c>
      <c r="E160" s="29"/>
      <c r="F160" s="25"/>
      <c r="G160" s="69">
        <v>15000</v>
      </c>
      <c r="H160" s="69">
        <v>15000</v>
      </c>
      <c r="I160" s="100" t="s">
        <v>1662</v>
      </c>
    </row>
    <row r="161" spans="1:9" ht="13.5" thickBot="1">
      <c r="A161" s="21">
        <v>4</v>
      </c>
      <c r="B161" s="22">
        <v>0.15</v>
      </c>
      <c r="C161" s="28"/>
      <c r="D161" s="23" t="s">
        <v>386</v>
      </c>
      <c r="E161" s="29" t="s">
        <v>1266</v>
      </c>
      <c r="F161" s="25">
        <v>5500</v>
      </c>
      <c r="G161" s="69">
        <f>F161*1.1</f>
        <v>6050.000000000001</v>
      </c>
      <c r="H161" s="69">
        <v>6050</v>
      </c>
      <c r="I161" s="23" t="s">
        <v>345</v>
      </c>
    </row>
    <row r="162" spans="1:9" ht="13.5">
      <c r="A162" s="20" t="s">
        <v>346</v>
      </c>
      <c r="B162" s="20"/>
      <c r="C162" s="20"/>
      <c r="D162" s="20"/>
      <c r="E162" s="20"/>
      <c r="F162" s="20"/>
      <c r="G162" s="20"/>
      <c r="H162" s="20"/>
      <c r="I162" s="20"/>
    </row>
    <row r="163" spans="1:9" ht="12.75">
      <c r="A163" s="27">
        <v>1</v>
      </c>
      <c r="D163" s="78" t="s">
        <v>1163</v>
      </c>
      <c r="E163" s="79"/>
      <c r="G163" s="166">
        <v>30000</v>
      </c>
      <c r="H163" s="166">
        <v>30000</v>
      </c>
      <c r="I163" s="78" t="s">
        <v>1164</v>
      </c>
    </row>
    <row r="164" spans="1:9" ht="12.75">
      <c r="A164" s="27">
        <v>2</v>
      </c>
      <c r="B164" s="235"/>
      <c r="C164" s="22"/>
      <c r="D164" s="81" t="s">
        <v>1161</v>
      </c>
      <c r="E164" s="29"/>
      <c r="F164" s="25"/>
      <c r="G164" s="26">
        <v>20000</v>
      </c>
      <c r="H164" s="26">
        <v>20000</v>
      </c>
      <c r="I164" s="32" t="s">
        <v>1162</v>
      </c>
    </row>
    <row r="165" spans="1:9" ht="12.75">
      <c r="A165" s="27">
        <v>3</v>
      </c>
      <c r="B165" s="235">
        <v>0.05</v>
      </c>
      <c r="C165" s="50">
        <v>0.05</v>
      </c>
      <c r="D165" s="81" t="s">
        <v>1159</v>
      </c>
      <c r="E165" s="36"/>
      <c r="F165" s="52">
        <v>30000</v>
      </c>
      <c r="G165" s="70">
        <v>30000</v>
      </c>
      <c r="H165" s="70">
        <v>30000</v>
      </c>
      <c r="I165" s="81" t="s">
        <v>1160</v>
      </c>
    </row>
    <row r="166" spans="1:9" ht="14.25" thickBot="1">
      <c r="A166" s="236" t="s">
        <v>2230</v>
      </c>
      <c r="B166" s="236"/>
      <c r="C166" s="236"/>
      <c r="D166" s="236"/>
      <c r="E166" s="236"/>
      <c r="F166" s="236"/>
      <c r="G166" s="236"/>
      <c r="H166" s="236"/>
      <c r="I166" s="236"/>
    </row>
    <row r="167" spans="1:9" ht="13.5">
      <c r="A167" s="20" t="s">
        <v>2231</v>
      </c>
      <c r="B167" s="20"/>
      <c r="C167" s="20"/>
      <c r="D167" s="20"/>
      <c r="E167" s="20"/>
      <c r="F167" s="20"/>
      <c r="G167" s="20"/>
      <c r="H167" s="20"/>
      <c r="I167" s="20"/>
    </row>
    <row r="168" spans="1:9" ht="12.75">
      <c r="A168" s="27">
        <v>1</v>
      </c>
      <c r="B168" s="22">
        <v>0.2</v>
      </c>
      <c r="C168" s="22">
        <v>0.05</v>
      </c>
      <c r="D168" s="23" t="s">
        <v>2232</v>
      </c>
      <c r="E168" s="29" t="s">
        <v>405</v>
      </c>
      <c r="F168" s="25">
        <v>5650</v>
      </c>
      <c r="G168" s="26">
        <v>5650</v>
      </c>
      <c r="H168" s="69">
        <f>SUM(G168,G168/100*5)</f>
        <v>5932.5</v>
      </c>
      <c r="I168" s="23" t="s">
        <v>794</v>
      </c>
    </row>
    <row r="169" spans="1:9" ht="13.5" thickBot="1">
      <c r="A169" s="27">
        <v>2</v>
      </c>
      <c r="B169" s="22">
        <v>0.2</v>
      </c>
      <c r="C169" s="22">
        <v>0.05</v>
      </c>
      <c r="D169" s="23" t="s">
        <v>795</v>
      </c>
      <c r="E169" s="29" t="s">
        <v>405</v>
      </c>
      <c r="F169" s="25">
        <v>10300</v>
      </c>
      <c r="G169" s="26">
        <v>10300</v>
      </c>
      <c r="H169" s="69">
        <f>SUM(G169,G169/100*5)</f>
        <v>10815</v>
      </c>
      <c r="I169" s="32" t="s">
        <v>2185</v>
      </c>
    </row>
    <row r="170" spans="1:9" ht="13.5">
      <c r="A170" s="49" t="s">
        <v>2432</v>
      </c>
      <c r="B170" s="20"/>
      <c r="C170" s="20"/>
      <c r="D170" s="20"/>
      <c r="E170" s="20"/>
      <c r="F170" s="20"/>
      <c r="G170" s="20"/>
      <c r="H170" s="20"/>
      <c r="I170" s="20"/>
    </row>
    <row r="171" spans="1:9" ht="12.75">
      <c r="A171" s="21">
        <v>2</v>
      </c>
      <c r="B171" s="22">
        <v>0.05</v>
      </c>
      <c r="C171" s="22">
        <v>0.05</v>
      </c>
      <c r="D171" s="23" t="s">
        <v>2433</v>
      </c>
      <c r="E171" s="29" t="s">
        <v>1266</v>
      </c>
      <c r="F171" s="25">
        <v>59400</v>
      </c>
      <c r="G171" s="69">
        <v>58100</v>
      </c>
      <c r="H171" s="69">
        <v>58100</v>
      </c>
      <c r="I171" s="23" t="s">
        <v>886</v>
      </c>
    </row>
    <row r="172" spans="1:9" ht="12.75">
      <c r="A172" s="21">
        <v>3</v>
      </c>
      <c r="B172" s="22"/>
      <c r="C172" s="22"/>
      <c r="D172" s="32" t="s">
        <v>2101</v>
      </c>
      <c r="E172" s="29" t="s">
        <v>1266</v>
      </c>
      <c r="F172" s="25"/>
      <c r="G172" s="69">
        <v>3000</v>
      </c>
      <c r="H172" s="69">
        <v>3000</v>
      </c>
      <c r="I172" s="32" t="s">
        <v>2102</v>
      </c>
    </row>
    <row r="173" spans="1:9" ht="12.75">
      <c r="A173" s="21">
        <v>4</v>
      </c>
      <c r="B173" s="22"/>
      <c r="C173" s="22"/>
      <c r="D173" s="32" t="s">
        <v>1983</v>
      </c>
      <c r="E173" s="29" t="s">
        <v>1266</v>
      </c>
      <c r="F173" s="25"/>
      <c r="G173" s="69">
        <v>3150</v>
      </c>
      <c r="H173" s="69">
        <v>3150</v>
      </c>
      <c r="I173" s="32" t="s">
        <v>1984</v>
      </c>
    </row>
    <row r="174" spans="1:9" ht="12.75">
      <c r="A174" s="21">
        <v>5</v>
      </c>
      <c r="B174" s="22"/>
      <c r="C174" s="22"/>
      <c r="D174" s="32" t="s">
        <v>2321</v>
      </c>
      <c r="E174" s="29"/>
      <c r="F174" s="25"/>
      <c r="G174" s="69">
        <v>4800</v>
      </c>
      <c r="H174" s="69">
        <v>4800</v>
      </c>
      <c r="I174" s="32" t="s">
        <v>1224</v>
      </c>
    </row>
    <row r="175" spans="1:9" ht="12.75">
      <c r="A175" s="21">
        <v>6</v>
      </c>
      <c r="B175" s="22"/>
      <c r="C175" s="22"/>
      <c r="D175" s="163" t="s">
        <v>1173</v>
      </c>
      <c r="E175" s="29"/>
      <c r="F175" s="25"/>
      <c r="G175" s="69">
        <v>6000</v>
      </c>
      <c r="H175" s="69">
        <v>6000</v>
      </c>
      <c r="I175" s="32" t="s">
        <v>1174</v>
      </c>
    </row>
    <row r="176" spans="1:9" ht="12.75">
      <c r="A176" s="21">
        <v>7</v>
      </c>
      <c r="B176" s="22">
        <v>0.15</v>
      </c>
      <c r="C176" s="28"/>
      <c r="D176" s="32" t="s">
        <v>1134</v>
      </c>
      <c r="E176" s="29"/>
      <c r="F176" s="25">
        <v>19800</v>
      </c>
      <c r="G176" s="69">
        <v>5500</v>
      </c>
      <c r="H176" s="69">
        <v>5500</v>
      </c>
      <c r="I176" s="32" t="s">
        <v>406</v>
      </c>
    </row>
    <row r="177" spans="1:9" ht="12.75">
      <c r="A177" s="21">
        <v>8</v>
      </c>
      <c r="B177" s="22">
        <v>0.15</v>
      </c>
      <c r="C177" s="28"/>
      <c r="D177" s="23" t="s">
        <v>887</v>
      </c>
      <c r="E177" s="29"/>
      <c r="F177" s="25">
        <v>19800</v>
      </c>
      <c r="G177" s="69">
        <f aca="true" t="shared" si="3" ref="G177:G182">F177*1.1</f>
        <v>21780</v>
      </c>
      <c r="H177" s="69">
        <v>24000</v>
      </c>
      <c r="I177" s="23" t="s">
        <v>888</v>
      </c>
    </row>
    <row r="178" spans="1:9" ht="12.75">
      <c r="A178" s="21">
        <v>9</v>
      </c>
      <c r="B178" s="22">
        <v>0.15</v>
      </c>
      <c r="C178" s="28"/>
      <c r="D178" s="23" t="s">
        <v>889</v>
      </c>
      <c r="E178" s="29"/>
      <c r="F178" s="25">
        <v>11200</v>
      </c>
      <c r="G178" s="69">
        <f t="shared" si="3"/>
        <v>12320.000000000002</v>
      </c>
      <c r="H178" s="69">
        <v>12320</v>
      </c>
      <c r="I178" s="32" t="s">
        <v>407</v>
      </c>
    </row>
    <row r="179" spans="1:9" ht="12.75">
      <c r="A179" s="21">
        <v>10</v>
      </c>
      <c r="B179" s="22">
        <v>0.15</v>
      </c>
      <c r="C179" s="28"/>
      <c r="D179" s="23" t="s">
        <v>890</v>
      </c>
      <c r="E179" s="29"/>
      <c r="F179" s="25">
        <v>3300</v>
      </c>
      <c r="G179" s="69">
        <f t="shared" si="3"/>
        <v>3630.0000000000005</v>
      </c>
      <c r="H179" s="69">
        <v>3630</v>
      </c>
      <c r="I179" s="23" t="s">
        <v>891</v>
      </c>
    </row>
    <row r="180" spans="1:9" ht="12.75">
      <c r="A180" s="21">
        <v>11</v>
      </c>
      <c r="B180" s="22">
        <v>0.15</v>
      </c>
      <c r="C180" s="28"/>
      <c r="D180" s="23" t="s">
        <v>892</v>
      </c>
      <c r="E180" s="29"/>
      <c r="F180" s="25">
        <v>5550</v>
      </c>
      <c r="G180" s="69">
        <f t="shared" si="3"/>
        <v>6105.000000000001</v>
      </c>
      <c r="H180" s="69">
        <v>6105</v>
      </c>
      <c r="I180" s="23" t="s">
        <v>893</v>
      </c>
    </row>
    <row r="181" spans="1:9" ht="12.75">
      <c r="A181" s="21">
        <v>12</v>
      </c>
      <c r="B181" s="22">
        <v>0.15</v>
      </c>
      <c r="C181" s="28"/>
      <c r="D181" s="23" t="s">
        <v>894</v>
      </c>
      <c r="E181" s="29"/>
      <c r="F181" s="25">
        <v>7950</v>
      </c>
      <c r="G181" s="69">
        <f t="shared" si="3"/>
        <v>8745</v>
      </c>
      <c r="H181" s="69">
        <v>8745</v>
      </c>
      <c r="I181" s="23" t="s">
        <v>895</v>
      </c>
    </row>
    <row r="182" spans="1:9" ht="12.75" customHeight="1">
      <c r="A182" s="21">
        <v>13</v>
      </c>
      <c r="B182" s="22">
        <v>0.15</v>
      </c>
      <c r="C182" s="28"/>
      <c r="D182" s="23" t="s">
        <v>1566</v>
      </c>
      <c r="E182" s="29"/>
      <c r="F182" s="25">
        <v>12000</v>
      </c>
      <c r="G182" s="69">
        <f t="shared" si="3"/>
        <v>13200.000000000002</v>
      </c>
      <c r="H182" s="69">
        <v>13200</v>
      </c>
      <c r="I182" s="32" t="s">
        <v>1998</v>
      </c>
    </row>
    <row r="183" spans="1:9" ht="24">
      <c r="A183" s="21">
        <v>14</v>
      </c>
      <c r="B183" s="22"/>
      <c r="C183" s="28"/>
      <c r="D183" s="32" t="s">
        <v>1470</v>
      </c>
      <c r="E183" s="29"/>
      <c r="F183" s="25"/>
      <c r="G183" s="69">
        <v>16000</v>
      </c>
      <c r="H183" s="69">
        <v>16000</v>
      </c>
      <c r="I183" s="32" t="s">
        <v>2103</v>
      </c>
    </row>
    <row r="184" spans="1:9" ht="12.75">
      <c r="A184" s="21">
        <v>15</v>
      </c>
      <c r="B184" s="22"/>
      <c r="C184" s="28"/>
      <c r="D184" s="32" t="s">
        <v>1471</v>
      </c>
      <c r="E184" s="29"/>
      <c r="F184" s="25"/>
      <c r="G184" s="69">
        <v>7500</v>
      </c>
      <c r="H184" s="69">
        <v>7500</v>
      </c>
      <c r="I184" s="32" t="s">
        <v>2104</v>
      </c>
    </row>
    <row r="185" spans="1:9" ht="12.75">
      <c r="A185" s="21">
        <v>16</v>
      </c>
      <c r="B185" s="22">
        <v>0.15</v>
      </c>
      <c r="C185" s="28"/>
      <c r="D185" s="23" t="s">
        <v>1567</v>
      </c>
      <c r="E185" s="29" t="s">
        <v>1266</v>
      </c>
      <c r="F185" s="25">
        <v>48000</v>
      </c>
      <c r="G185" s="69">
        <f>F185*1.1</f>
        <v>52800.00000000001</v>
      </c>
      <c r="H185" s="69">
        <v>52800</v>
      </c>
      <c r="I185" s="32" t="s">
        <v>2105</v>
      </c>
    </row>
    <row r="186" spans="1:9" ht="13.5">
      <c r="A186" s="88" t="s">
        <v>1194</v>
      </c>
      <c r="B186" s="86"/>
      <c r="C186" s="86"/>
      <c r="D186" s="86"/>
      <c r="E186" s="86"/>
      <c r="F186" s="86"/>
      <c r="G186" s="86"/>
      <c r="H186" s="86"/>
      <c r="I186" s="86"/>
    </row>
    <row r="187" spans="1:9" ht="25.5" customHeight="1">
      <c r="A187" s="21">
        <v>1</v>
      </c>
      <c r="B187" s="22"/>
      <c r="C187" s="28"/>
      <c r="D187" s="32" t="s">
        <v>2320</v>
      </c>
      <c r="E187" s="29"/>
      <c r="F187" s="25"/>
      <c r="G187" s="69">
        <v>7000</v>
      </c>
      <c r="H187" s="69">
        <v>7000</v>
      </c>
      <c r="I187" s="32" t="s">
        <v>1192</v>
      </c>
    </row>
    <row r="188" spans="1:9" ht="13.5" customHeight="1" thickBot="1">
      <c r="A188" s="21">
        <v>2</v>
      </c>
      <c r="B188" s="22"/>
      <c r="C188" s="28"/>
      <c r="D188" s="32" t="s">
        <v>1472</v>
      </c>
      <c r="E188" s="29"/>
      <c r="F188" s="25"/>
      <c r="G188" s="69">
        <v>24000</v>
      </c>
      <c r="H188" s="69">
        <v>24000</v>
      </c>
      <c r="I188" s="32" t="s">
        <v>1193</v>
      </c>
    </row>
    <row r="189" spans="1:9" ht="13.5">
      <c r="A189" s="49" t="s">
        <v>796</v>
      </c>
      <c r="B189" s="20"/>
      <c r="C189" s="20"/>
      <c r="D189" s="20"/>
      <c r="E189" s="20"/>
      <c r="F189" s="20"/>
      <c r="G189" s="20"/>
      <c r="H189" s="20"/>
      <c r="I189" s="20"/>
    </row>
    <row r="190" spans="1:9" ht="48">
      <c r="A190" s="27">
        <v>1</v>
      </c>
      <c r="B190" s="22">
        <v>0.2</v>
      </c>
      <c r="C190" s="22">
        <v>0.05</v>
      </c>
      <c r="D190" s="23" t="s">
        <v>797</v>
      </c>
      <c r="E190" s="58" t="s">
        <v>1266</v>
      </c>
      <c r="F190" s="25">
        <v>23900</v>
      </c>
      <c r="G190" s="26">
        <v>23900</v>
      </c>
      <c r="H190" s="69">
        <f>SUM(G190,G190/100*5)</f>
        <v>25095</v>
      </c>
      <c r="I190" s="32" t="s">
        <v>149</v>
      </c>
    </row>
    <row r="191" spans="1:9" ht="12.75">
      <c r="A191" s="27">
        <v>2</v>
      </c>
      <c r="B191" s="22"/>
      <c r="C191" s="22"/>
      <c r="D191" s="32" t="s">
        <v>2478</v>
      </c>
      <c r="E191" s="58" t="s">
        <v>1266</v>
      </c>
      <c r="F191" s="25"/>
      <c r="G191" s="26">
        <v>32500</v>
      </c>
      <c r="H191" s="69">
        <f>SUM(G191,G191/100*5)</f>
        <v>34125</v>
      </c>
      <c r="I191" s="32" t="s">
        <v>2368</v>
      </c>
    </row>
    <row r="192" spans="1:9" ht="36">
      <c r="A192" s="27">
        <v>3</v>
      </c>
      <c r="B192" s="22">
        <v>0.2</v>
      </c>
      <c r="C192" s="22">
        <v>0.05</v>
      </c>
      <c r="D192" s="23" t="s">
        <v>1044</v>
      </c>
      <c r="E192" s="58" t="s">
        <v>1266</v>
      </c>
      <c r="F192" s="25">
        <v>7950</v>
      </c>
      <c r="G192" s="26">
        <v>7950</v>
      </c>
      <c r="H192" s="69">
        <f>SUM(G192,G192/100*5)</f>
        <v>8347.5</v>
      </c>
      <c r="I192" s="32" t="s">
        <v>2078</v>
      </c>
    </row>
    <row r="193" spans="1:9" ht="36">
      <c r="A193" s="27">
        <v>4</v>
      </c>
      <c r="B193" s="22">
        <v>0.2</v>
      </c>
      <c r="C193" s="22">
        <v>0.05</v>
      </c>
      <c r="D193" s="23" t="s">
        <v>1045</v>
      </c>
      <c r="E193" s="242" t="s">
        <v>1266</v>
      </c>
      <c r="F193" s="25">
        <v>10700</v>
      </c>
      <c r="G193" s="26">
        <v>10700</v>
      </c>
      <c r="H193" s="69">
        <f>SUM(G193,G193/100*5)</f>
        <v>11235</v>
      </c>
      <c r="I193" s="32" t="s">
        <v>2079</v>
      </c>
    </row>
    <row r="194" spans="1:9" ht="60" thickBot="1">
      <c r="A194" s="27">
        <v>5</v>
      </c>
      <c r="B194" s="22">
        <v>0.2</v>
      </c>
      <c r="C194" s="22">
        <v>0.05</v>
      </c>
      <c r="D194" s="23" t="s">
        <v>1046</v>
      </c>
      <c r="E194" s="242" t="s">
        <v>1266</v>
      </c>
      <c r="F194" s="25">
        <v>11900</v>
      </c>
      <c r="G194" s="26">
        <v>11900</v>
      </c>
      <c r="H194" s="69">
        <f>SUM(G194,G194/100*5)</f>
        <v>12495</v>
      </c>
      <c r="I194" s="32" t="s">
        <v>1088</v>
      </c>
    </row>
    <row r="195" spans="1:9" ht="13.5">
      <c r="A195" s="20" t="s">
        <v>1568</v>
      </c>
      <c r="B195" s="20"/>
      <c r="C195" s="20"/>
      <c r="D195" s="20"/>
      <c r="E195" s="20"/>
      <c r="F195" s="20"/>
      <c r="G195" s="20"/>
      <c r="H195" s="20"/>
      <c r="I195" s="20"/>
    </row>
    <row r="196" spans="1:9" ht="12.75">
      <c r="A196" s="21">
        <v>1</v>
      </c>
      <c r="B196" s="22">
        <v>0.15</v>
      </c>
      <c r="C196" s="28"/>
      <c r="D196" s="23" t="s">
        <v>1569</v>
      </c>
      <c r="E196" s="29"/>
      <c r="F196" s="25">
        <v>10600</v>
      </c>
      <c r="G196" s="69">
        <f>F196*1.1</f>
        <v>11660.000000000002</v>
      </c>
      <c r="H196" s="69">
        <v>11660</v>
      </c>
      <c r="I196" s="23" t="s">
        <v>1570</v>
      </c>
    </row>
    <row r="197" spans="1:9" ht="12.75">
      <c r="A197" s="21">
        <v>2</v>
      </c>
      <c r="B197" s="22">
        <v>0.15</v>
      </c>
      <c r="C197" s="28"/>
      <c r="D197" s="23" t="s">
        <v>1571</v>
      </c>
      <c r="E197" s="29"/>
      <c r="F197" s="25">
        <v>15000</v>
      </c>
      <c r="G197" s="69">
        <f>F197*1.1</f>
        <v>16500</v>
      </c>
      <c r="H197" s="69">
        <v>16500</v>
      </c>
      <c r="I197" s="23" t="s">
        <v>1572</v>
      </c>
    </row>
    <row r="198" spans="1:9" ht="12.75">
      <c r="A198" s="21">
        <v>3</v>
      </c>
      <c r="B198" s="22">
        <v>0.15</v>
      </c>
      <c r="C198" s="28"/>
      <c r="D198" s="23" t="s">
        <v>1573</v>
      </c>
      <c r="E198" s="53"/>
      <c r="F198" s="25">
        <v>6000</v>
      </c>
      <c r="G198" s="69">
        <f>F198*1.1</f>
        <v>6600.000000000001</v>
      </c>
      <c r="H198" s="69">
        <v>6600</v>
      </c>
      <c r="I198" s="23" t="s">
        <v>1574</v>
      </c>
    </row>
    <row r="199" spans="1:9" ht="24">
      <c r="A199" s="21">
        <v>5</v>
      </c>
      <c r="B199" s="22"/>
      <c r="C199" s="28"/>
      <c r="D199" s="32" t="s">
        <v>1918</v>
      </c>
      <c r="E199" s="29"/>
      <c r="F199" s="25"/>
      <c r="G199" s="69">
        <v>9000</v>
      </c>
      <c r="H199" s="69">
        <v>9000</v>
      </c>
      <c r="I199" s="32" t="s">
        <v>1140</v>
      </c>
    </row>
    <row r="200" spans="1:9" ht="12.75">
      <c r="A200" s="21">
        <v>6</v>
      </c>
      <c r="B200" s="22">
        <v>0.15</v>
      </c>
      <c r="C200" s="28"/>
      <c r="D200" s="23" t="s">
        <v>1176</v>
      </c>
      <c r="E200" s="29"/>
      <c r="F200" s="25">
        <v>7000</v>
      </c>
      <c r="G200" s="69">
        <f>F200*1.1</f>
        <v>7700.000000000001</v>
      </c>
      <c r="H200" s="69">
        <v>7700</v>
      </c>
      <c r="I200" s="23" t="s">
        <v>1177</v>
      </c>
    </row>
    <row r="201" spans="1:9" ht="24" customHeight="1">
      <c r="A201" s="21">
        <v>8</v>
      </c>
      <c r="B201" s="22">
        <v>0.15</v>
      </c>
      <c r="C201" s="28"/>
      <c r="D201" s="32" t="s">
        <v>2434</v>
      </c>
      <c r="E201" s="29" t="s">
        <v>1266</v>
      </c>
      <c r="F201" s="25">
        <v>12000</v>
      </c>
      <c r="G201" s="69">
        <v>20000</v>
      </c>
      <c r="H201" s="69">
        <v>20000</v>
      </c>
      <c r="I201" s="32" t="s">
        <v>875</v>
      </c>
    </row>
    <row r="202" spans="1:9" ht="24" customHeight="1">
      <c r="A202" s="21">
        <v>10</v>
      </c>
      <c r="B202" s="22">
        <v>0.15</v>
      </c>
      <c r="C202" s="28"/>
      <c r="D202" s="32" t="s">
        <v>2340</v>
      </c>
      <c r="E202" s="29" t="s">
        <v>1266</v>
      </c>
      <c r="F202" s="25">
        <v>12000</v>
      </c>
      <c r="G202" s="69">
        <f>F202*1.1</f>
        <v>13200.000000000002</v>
      </c>
      <c r="H202" s="69">
        <v>13200</v>
      </c>
      <c r="I202" s="32" t="s">
        <v>2193</v>
      </c>
    </row>
    <row r="203" spans="1:9" ht="24">
      <c r="A203" s="21">
        <v>11</v>
      </c>
      <c r="B203" s="22"/>
      <c r="C203" s="28"/>
      <c r="D203" s="32" t="s">
        <v>2341</v>
      </c>
      <c r="E203" s="29" t="s">
        <v>1266</v>
      </c>
      <c r="F203" s="25"/>
      <c r="G203" s="69">
        <v>13200</v>
      </c>
      <c r="H203" s="69">
        <v>13200</v>
      </c>
      <c r="I203" s="32" t="s">
        <v>875</v>
      </c>
    </row>
    <row r="204" spans="1:9" ht="24" customHeight="1">
      <c r="A204" s="21">
        <v>12</v>
      </c>
      <c r="B204" s="22"/>
      <c r="C204" s="28"/>
      <c r="D204" s="32" t="s">
        <v>2322</v>
      </c>
      <c r="E204" s="29"/>
      <c r="F204" s="25"/>
      <c r="G204" s="69">
        <v>17600</v>
      </c>
      <c r="H204" s="69">
        <v>17600</v>
      </c>
      <c r="I204" s="32" t="s">
        <v>408</v>
      </c>
    </row>
    <row r="205" spans="1:9" ht="24">
      <c r="A205" s="21">
        <v>13</v>
      </c>
      <c r="B205" s="22"/>
      <c r="C205" s="28"/>
      <c r="D205" s="32" t="s">
        <v>2435</v>
      </c>
      <c r="E205" s="29"/>
      <c r="F205" s="25"/>
      <c r="G205" s="69">
        <v>17600</v>
      </c>
      <c r="H205" s="69">
        <v>17600</v>
      </c>
      <c r="I205" s="32" t="s">
        <v>734</v>
      </c>
    </row>
    <row r="206" spans="1:9" ht="36" customHeight="1">
      <c r="A206" s="21">
        <v>14</v>
      </c>
      <c r="B206" s="22"/>
      <c r="C206" s="28"/>
      <c r="D206" s="32" t="s">
        <v>1985</v>
      </c>
      <c r="E206" s="29" t="s">
        <v>1266</v>
      </c>
      <c r="F206" s="25"/>
      <c r="G206" s="69">
        <v>15700</v>
      </c>
      <c r="H206" s="69">
        <v>15700</v>
      </c>
      <c r="I206" s="32" t="s">
        <v>1870</v>
      </c>
    </row>
    <row r="207" spans="1:9" ht="35.25" customHeight="1">
      <c r="A207" s="162">
        <v>15</v>
      </c>
      <c r="B207" s="50"/>
      <c r="C207" s="51"/>
      <c r="D207" s="81" t="s">
        <v>218</v>
      </c>
      <c r="E207" s="29" t="s">
        <v>1266</v>
      </c>
      <c r="F207" s="52"/>
      <c r="G207" s="70">
        <v>14200</v>
      </c>
      <c r="H207" s="70">
        <v>14200</v>
      </c>
      <c r="I207" s="81" t="s">
        <v>2158</v>
      </c>
    </row>
    <row r="208" spans="1:9" ht="28.5" customHeight="1">
      <c r="A208" s="162">
        <v>16</v>
      </c>
      <c r="B208" s="50"/>
      <c r="C208" s="51"/>
      <c r="D208" s="81" t="s">
        <v>216</v>
      </c>
      <c r="E208" s="36"/>
      <c r="F208" s="52"/>
      <c r="G208" s="70">
        <v>55400</v>
      </c>
      <c r="H208" s="70">
        <v>55400</v>
      </c>
      <c r="I208" s="81" t="s">
        <v>2159</v>
      </c>
    </row>
    <row r="209" spans="1:9" ht="27.75" customHeight="1">
      <c r="A209" s="21">
        <v>17</v>
      </c>
      <c r="B209" s="22"/>
      <c r="C209" s="28"/>
      <c r="D209" s="32" t="s">
        <v>217</v>
      </c>
      <c r="E209" s="29"/>
      <c r="F209" s="25"/>
      <c r="G209" s="69">
        <v>54200</v>
      </c>
      <c r="H209" s="69">
        <v>54200</v>
      </c>
      <c r="I209" s="32" t="s">
        <v>2160</v>
      </c>
    </row>
    <row r="210" spans="1:9" ht="24">
      <c r="A210" s="21">
        <v>18</v>
      </c>
      <c r="B210" s="22">
        <v>0.05</v>
      </c>
      <c r="C210" s="22">
        <v>0.05</v>
      </c>
      <c r="D210" s="23" t="s">
        <v>2436</v>
      </c>
      <c r="E210" s="29"/>
      <c r="F210" s="25">
        <v>5400</v>
      </c>
      <c r="G210" s="69">
        <v>5700</v>
      </c>
      <c r="H210" s="69">
        <v>5700</v>
      </c>
      <c r="I210" s="32" t="s">
        <v>1545</v>
      </c>
    </row>
    <row r="211" spans="1:9" ht="12.75">
      <c r="A211" s="21">
        <v>19</v>
      </c>
      <c r="B211" s="22">
        <v>0.05</v>
      </c>
      <c r="C211" s="22">
        <v>0.05</v>
      </c>
      <c r="D211" s="23" t="s">
        <v>2437</v>
      </c>
      <c r="E211" s="29"/>
      <c r="F211" s="25">
        <v>4700</v>
      </c>
      <c r="G211" s="69">
        <f>F211*1.1</f>
        <v>5170</v>
      </c>
      <c r="H211" s="69">
        <v>5170</v>
      </c>
      <c r="I211" s="23" t="s">
        <v>1630</v>
      </c>
    </row>
    <row r="212" spans="1:9" ht="12.75">
      <c r="A212" s="21">
        <v>20</v>
      </c>
      <c r="B212" s="22">
        <v>0.05</v>
      </c>
      <c r="C212" s="22">
        <v>0.05</v>
      </c>
      <c r="D212" s="23" t="s">
        <v>1631</v>
      </c>
      <c r="E212" s="29"/>
      <c r="F212" s="25">
        <v>4302</v>
      </c>
      <c r="G212" s="69">
        <v>4500</v>
      </c>
      <c r="H212" s="69">
        <v>4500</v>
      </c>
      <c r="I212" s="32" t="s">
        <v>2172</v>
      </c>
    </row>
    <row r="213" spans="1:9" ht="24">
      <c r="A213" s="21">
        <v>21</v>
      </c>
      <c r="B213" s="22">
        <v>0.05</v>
      </c>
      <c r="C213" s="22">
        <v>0.05</v>
      </c>
      <c r="D213" s="23" t="s">
        <v>1632</v>
      </c>
      <c r="E213" s="29" t="s">
        <v>1266</v>
      </c>
      <c r="F213" s="25">
        <v>14700</v>
      </c>
      <c r="G213" s="69">
        <v>15100</v>
      </c>
      <c r="H213" s="69">
        <v>15100</v>
      </c>
      <c r="I213" s="23" t="s">
        <v>1905</v>
      </c>
    </row>
    <row r="214" spans="1:9" ht="24">
      <c r="A214" s="21">
        <v>22</v>
      </c>
      <c r="B214" s="22">
        <v>0.05</v>
      </c>
      <c r="C214" s="22">
        <v>0.05</v>
      </c>
      <c r="D214" s="23" t="s">
        <v>1906</v>
      </c>
      <c r="E214" s="29" t="s">
        <v>1266</v>
      </c>
      <c r="F214" s="25">
        <v>16300</v>
      </c>
      <c r="G214" s="69">
        <v>17200</v>
      </c>
      <c r="H214" s="69">
        <v>17200</v>
      </c>
      <c r="I214" s="23" t="s">
        <v>921</v>
      </c>
    </row>
    <row r="215" spans="1:9" ht="24">
      <c r="A215" s="21">
        <v>23</v>
      </c>
      <c r="B215" s="22">
        <v>0.05</v>
      </c>
      <c r="C215" s="22">
        <v>0.05</v>
      </c>
      <c r="D215" s="23" t="s">
        <v>911</v>
      </c>
      <c r="E215" s="29" t="s">
        <v>1266</v>
      </c>
      <c r="F215" s="25">
        <v>15800</v>
      </c>
      <c r="G215" s="69">
        <v>16700</v>
      </c>
      <c r="H215" s="69">
        <v>16700</v>
      </c>
      <c r="I215" s="23" t="s">
        <v>912</v>
      </c>
    </row>
    <row r="216" spans="1:9" ht="12.75">
      <c r="A216" s="21">
        <v>24</v>
      </c>
      <c r="B216" s="22">
        <v>0.05</v>
      </c>
      <c r="C216" s="22">
        <v>0.05</v>
      </c>
      <c r="D216" s="23" t="s">
        <v>913</v>
      </c>
      <c r="E216" s="29"/>
      <c r="F216" s="25">
        <v>10500</v>
      </c>
      <c r="G216" s="69">
        <v>10300</v>
      </c>
      <c r="H216" s="69">
        <v>10300</v>
      </c>
      <c r="I216" s="23" t="s">
        <v>914</v>
      </c>
    </row>
    <row r="217" spans="1:9" ht="38.25">
      <c r="A217" s="21">
        <v>25</v>
      </c>
      <c r="B217" s="22">
        <v>0.15</v>
      </c>
      <c r="C217" s="28"/>
      <c r="D217" s="23" t="s">
        <v>915</v>
      </c>
      <c r="E217" s="29"/>
      <c r="F217" s="25">
        <v>12200</v>
      </c>
      <c r="G217" s="69">
        <v>12000</v>
      </c>
      <c r="H217" s="69">
        <v>12000</v>
      </c>
      <c r="I217" s="32" t="s">
        <v>1633</v>
      </c>
    </row>
    <row r="218" spans="1:9" ht="26.25">
      <c r="A218" s="323">
        <v>26</v>
      </c>
      <c r="B218" s="324"/>
      <c r="C218" s="324"/>
      <c r="D218" s="325" t="s">
        <v>858</v>
      </c>
      <c r="E218" s="324"/>
      <c r="F218" s="324"/>
      <c r="G218" s="324"/>
      <c r="H218" s="326">
        <v>24000</v>
      </c>
      <c r="I218" s="336" t="s">
        <v>377</v>
      </c>
    </row>
    <row r="219" spans="1:9" ht="24">
      <c r="A219" s="21">
        <v>27</v>
      </c>
      <c r="B219" s="22"/>
      <c r="C219" s="28"/>
      <c r="D219" s="23" t="s">
        <v>916</v>
      </c>
      <c r="E219" s="29"/>
      <c r="F219" s="25"/>
      <c r="G219" s="69">
        <v>3600</v>
      </c>
      <c r="H219" s="69">
        <v>3600</v>
      </c>
      <c r="I219" s="23" t="s">
        <v>1021</v>
      </c>
    </row>
    <row r="220" spans="1:9" ht="24" customHeight="1">
      <c r="A220" s="21">
        <v>28</v>
      </c>
      <c r="B220" s="22">
        <v>0.15</v>
      </c>
      <c r="C220" s="28"/>
      <c r="D220" s="23" t="s">
        <v>815</v>
      </c>
      <c r="E220" s="29" t="s">
        <v>1266</v>
      </c>
      <c r="F220" s="25">
        <v>24000</v>
      </c>
      <c r="G220" s="69">
        <f>F220*1.1</f>
        <v>26400.000000000004</v>
      </c>
      <c r="H220" s="69">
        <v>26400</v>
      </c>
      <c r="I220" s="32" t="s">
        <v>2186</v>
      </c>
    </row>
    <row r="221" spans="1:9" ht="24">
      <c r="A221" s="21">
        <v>29</v>
      </c>
      <c r="B221" s="22">
        <v>0.15</v>
      </c>
      <c r="C221" s="28"/>
      <c r="D221" s="23" t="s">
        <v>985</v>
      </c>
      <c r="E221" s="29" t="s">
        <v>1266</v>
      </c>
      <c r="F221" s="25">
        <v>27600</v>
      </c>
      <c r="G221" s="69">
        <f>F221*1.1</f>
        <v>30360.000000000004</v>
      </c>
      <c r="H221" s="69">
        <v>30360</v>
      </c>
      <c r="I221" s="32" t="s">
        <v>2035</v>
      </c>
    </row>
    <row r="222" spans="1:9" ht="24" thickBot="1">
      <c r="A222" s="21">
        <v>30</v>
      </c>
      <c r="B222" s="22">
        <v>0.15</v>
      </c>
      <c r="C222" s="28"/>
      <c r="D222" s="23" t="s">
        <v>986</v>
      </c>
      <c r="E222" s="29" t="s">
        <v>1266</v>
      </c>
      <c r="F222" s="25">
        <v>22000</v>
      </c>
      <c r="G222" s="69">
        <f>F222*1.1</f>
        <v>24200.000000000004</v>
      </c>
      <c r="H222" s="69">
        <v>24200</v>
      </c>
      <c r="I222" s="32" t="s">
        <v>2036</v>
      </c>
    </row>
    <row r="223" spans="1:9" ht="13.5">
      <c r="A223" s="20" t="s">
        <v>1022</v>
      </c>
      <c r="B223" s="20"/>
      <c r="C223" s="20"/>
      <c r="D223" s="20"/>
      <c r="E223" s="20"/>
      <c r="F223" s="20"/>
      <c r="G223" s="20"/>
      <c r="H223" s="20"/>
      <c r="I223" s="20"/>
    </row>
    <row r="224" spans="1:9" ht="24">
      <c r="A224" s="21">
        <v>1</v>
      </c>
      <c r="B224" s="22">
        <v>0.05</v>
      </c>
      <c r="C224" s="22">
        <v>0.05</v>
      </c>
      <c r="D224" s="23" t="s">
        <v>1023</v>
      </c>
      <c r="E224" s="29"/>
      <c r="F224" s="25">
        <v>330</v>
      </c>
      <c r="G224" s="69">
        <v>320</v>
      </c>
      <c r="H224" s="69">
        <v>320</v>
      </c>
      <c r="I224" s="23" t="s">
        <v>1979</v>
      </c>
    </row>
    <row r="225" spans="1:9" ht="12.75">
      <c r="A225" s="21">
        <v>2</v>
      </c>
      <c r="B225" s="22">
        <v>0.05</v>
      </c>
      <c r="C225" s="22">
        <v>0.05</v>
      </c>
      <c r="D225" s="23" t="s">
        <v>1980</v>
      </c>
      <c r="E225" s="29"/>
      <c r="F225" s="25">
        <v>1380</v>
      </c>
      <c r="G225" s="69">
        <v>1500</v>
      </c>
      <c r="H225" s="69">
        <v>1500</v>
      </c>
      <c r="I225" s="32" t="s">
        <v>1180</v>
      </c>
    </row>
    <row r="226" spans="1:9" ht="14.25" thickBot="1">
      <c r="A226" s="19" t="s">
        <v>2481</v>
      </c>
      <c r="B226" s="19"/>
      <c r="C226" s="19"/>
      <c r="D226" s="19"/>
      <c r="E226" s="19"/>
      <c r="F226" s="19"/>
      <c r="G226" s="19"/>
      <c r="H226" s="19"/>
      <c r="I226" s="19"/>
    </row>
    <row r="227" spans="1:9" ht="13.5">
      <c r="A227" s="49" t="s">
        <v>51</v>
      </c>
      <c r="B227" s="20"/>
      <c r="C227" s="20"/>
      <c r="D227" s="20"/>
      <c r="E227" s="20"/>
      <c r="F227" s="20"/>
      <c r="G227" s="20"/>
      <c r="H227" s="20"/>
      <c r="I227" s="20"/>
    </row>
    <row r="228" spans="1:9" ht="24">
      <c r="A228" s="27">
        <v>1</v>
      </c>
      <c r="B228" s="22">
        <v>0.2</v>
      </c>
      <c r="C228" s="22">
        <v>0.05</v>
      </c>
      <c r="D228" s="32" t="s">
        <v>1663</v>
      </c>
      <c r="E228" s="242" t="s">
        <v>1266</v>
      </c>
      <c r="F228" s="25">
        <v>1300</v>
      </c>
      <c r="G228" s="26">
        <v>1300</v>
      </c>
      <c r="H228" s="69">
        <f>SUM(G228,G228/100*5)</f>
        <v>1365</v>
      </c>
      <c r="I228" s="23" t="s">
        <v>1664</v>
      </c>
    </row>
    <row r="229" spans="1:9" ht="24">
      <c r="A229" s="27">
        <v>2</v>
      </c>
      <c r="B229" s="22">
        <v>0.2</v>
      </c>
      <c r="C229" s="22">
        <v>0.05</v>
      </c>
      <c r="D229" s="32" t="s">
        <v>1665</v>
      </c>
      <c r="E229" s="242" t="s">
        <v>1266</v>
      </c>
      <c r="F229" s="25">
        <v>1500</v>
      </c>
      <c r="G229" s="26">
        <v>1500</v>
      </c>
      <c r="H229" s="69">
        <f aca="true" t="shared" si="4" ref="H229:H261">SUM(G229,G229/100*5)</f>
        <v>1575</v>
      </c>
      <c r="I229" s="32" t="s">
        <v>2039</v>
      </c>
    </row>
    <row r="230" spans="1:9" ht="24" customHeight="1">
      <c r="A230" s="27">
        <v>3</v>
      </c>
      <c r="B230" s="22">
        <v>0.2</v>
      </c>
      <c r="C230" s="22">
        <v>0.05</v>
      </c>
      <c r="D230" s="23" t="s">
        <v>1666</v>
      </c>
      <c r="E230" s="242" t="s">
        <v>1266</v>
      </c>
      <c r="F230" s="25">
        <v>2200</v>
      </c>
      <c r="G230" s="26">
        <v>2200</v>
      </c>
      <c r="H230" s="69">
        <f t="shared" si="4"/>
        <v>2310</v>
      </c>
      <c r="I230" s="32" t="s">
        <v>1584</v>
      </c>
    </row>
    <row r="231" spans="1:9" ht="36" customHeight="1">
      <c r="A231" s="27">
        <v>4</v>
      </c>
      <c r="B231" s="22">
        <v>0.2</v>
      </c>
      <c r="C231" s="22">
        <v>0.05</v>
      </c>
      <c r="D231" s="32" t="s">
        <v>1473</v>
      </c>
      <c r="E231" s="242" t="s">
        <v>1266</v>
      </c>
      <c r="F231" s="25">
        <v>3300</v>
      </c>
      <c r="G231" s="26">
        <v>3300</v>
      </c>
      <c r="H231" s="69">
        <f t="shared" si="4"/>
        <v>3465</v>
      </c>
      <c r="I231" s="23" t="s">
        <v>1369</v>
      </c>
    </row>
    <row r="232" spans="1:9" ht="24">
      <c r="A232" s="27">
        <v>5</v>
      </c>
      <c r="B232" s="22">
        <v>0.2</v>
      </c>
      <c r="C232" s="22">
        <v>0.05</v>
      </c>
      <c r="D232" s="32" t="s">
        <v>1370</v>
      </c>
      <c r="E232" s="242" t="s">
        <v>1266</v>
      </c>
      <c r="F232" s="25">
        <v>1500</v>
      </c>
      <c r="G232" s="26">
        <v>1500</v>
      </c>
      <c r="H232" s="69">
        <f t="shared" si="4"/>
        <v>1575</v>
      </c>
      <c r="I232" s="23" t="s">
        <v>2476</v>
      </c>
    </row>
    <row r="233" spans="1:9" ht="24">
      <c r="A233" s="27">
        <v>6</v>
      </c>
      <c r="B233" s="22">
        <v>0.2</v>
      </c>
      <c r="C233" s="22">
        <v>0.05</v>
      </c>
      <c r="D233" s="32" t="s">
        <v>2477</v>
      </c>
      <c r="E233" s="242" t="s">
        <v>1266</v>
      </c>
      <c r="F233" s="25">
        <v>1900</v>
      </c>
      <c r="G233" s="26">
        <v>1900</v>
      </c>
      <c r="H233" s="69">
        <f t="shared" si="4"/>
        <v>1995</v>
      </c>
      <c r="I233" s="23" t="s">
        <v>1697</v>
      </c>
    </row>
    <row r="234" spans="1:9" ht="24" customHeight="1">
      <c r="A234" s="27">
        <v>7</v>
      </c>
      <c r="B234" s="22">
        <v>0.2</v>
      </c>
      <c r="C234" s="22">
        <v>0.05</v>
      </c>
      <c r="D234" s="32" t="s">
        <v>1698</v>
      </c>
      <c r="E234" s="242" t="s">
        <v>1266</v>
      </c>
      <c r="F234" s="25">
        <v>2100</v>
      </c>
      <c r="G234" s="26">
        <v>2100</v>
      </c>
      <c r="H234" s="69">
        <f t="shared" si="4"/>
        <v>2205</v>
      </c>
      <c r="I234" s="32" t="s">
        <v>1585</v>
      </c>
    </row>
    <row r="235" spans="1:9" ht="36">
      <c r="A235" s="27">
        <v>8</v>
      </c>
      <c r="B235" s="22"/>
      <c r="C235" s="22"/>
      <c r="D235" s="32" t="s">
        <v>2196</v>
      </c>
      <c r="E235" s="29" t="s">
        <v>405</v>
      </c>
      <c r="F235" s="25"/>
      <c r="G235" s="26">
        <v>1700</v>
      </c>
      <c r="H235" s="69">
        <f t="shared" si="4"/>
        <v>1785</v>
      </c>
      <c r="I235" s="32" t="s">
        <v>1230</v>
      </c>
    </row>
    <row r="236" spans="1:9" ht="36">
      <c r="A236" s="27">
        <v>9</v>
      </c>
      <c r="B236" s="22"/>
      <c r="C236" s="22"/>
      <c r="D236" s="32" t="s">
        <v>2197</v>
      </c>
      <c r="E236" s="242" t="s">
        <v>405</v>
      </c>
      <c r="F236" s="25"/>
      <c r="G236" s="26">
        <v>2140</v>
      </c>
      <c r="H236" s="69">
        <f t="shared" si="4"/>
        <v>2247</v>
      </c>
      <c r="I236" s="32" t="s">
        <v>1276</v>
      </c>
    </row>
    <row r="237" spans="1:9" ht="48">
      <c r="A237" s="27">
        <v>10</v>
      </c>
      <c r="B237" s="22"/>
      <c r="C237" s="22"/>
      <c r="D237" s="32" t="s">
        <v>2198</v>
      </c>
      <c r="E237" s="242" t="s">
        <v>405</v>
      </c>
      <c r="F237" s="25"/>
      <c r="G237" s="26">
        <v>2560</v>
      </c>
      <c r="H237" s="69">
        <f t="shared" si="4"/>
        <v>2688</v>
      </c>
      <c r="I237" s="32" t="s">
        <v>1897</v>
      </c>
    </row>
    <row r="238" spans="1:9" ht="24">
      <c r="A238" s="27">
        <v>11</v>
      </c>
      <c r="B238" s="22">
        <v>0.2</v>
      </c>
      <c r="C238" s="22">
        <v>0.05</v>
      </c>
      <c r="D238" s="32" t="s">
        <v>1699</v>
      </c>
      <c r="E238" s="29" t="s">
        <v>1266</v>
      </c>
      <c r="F238" s="25">
        <v>1900</v>
      </c>
      <c r="G238" s="26">
        <v>1900</v>
      </c>
      <c r="H238" s="69">
        <f t="shared" si="4"/>
        <v>1995</v>
      </c>
      <c r="I238" s="23" t="s">
        <v>1700</v>
      </c>
    </row>
    <row r="239" spans="1:9" ht="24">
      <c r="A239" s="27">
        <v>12</v>
      </c>
      <c r="B239" s="22">
        <v>0.2</v>
      </c>
      <c r="C239" s="22">
        <v>0.05</v>
      </c>
      <c r="D239" s="32" t="s">
        <v>1701</v>
      </c>
      <c r="E239" s="29" t="s">
        <v>1266</v>
      </c>
      <c r="F239" s="25">
        <v>2200</v>
      </c>
      <c r="G239" s="26">
        <v>2200</v>
      </c>
      <c r="H239" s="69">
        <f t="shared" si="4"/>
        <v>2310</v>
      </c>
      <c r="I239" s="23" t="s">
        <v>1702</v>
      </c>
    </row>
    <row r="240" spans="1:9" ht="24.75" customHeight="1">
      <c r="A240" s="27">
        <v>13</v>
      </c>
      <c r="B240" s="22">
        <v>0.2</v>
      </c>
      <c r="C240" s="22">
        <v>0.05</v>
      </c>
      <c r="D240" s="32" t="s">
        <v>1703</v>
      </c>
      <c r="E240" s="29" t="s">
        <v>1266</v>
      </c>
      <c r="F240" s="25">
        <v>2600</v>
      </c>
      <c r="G240" s="26">
        <v>2600</v>
      </c>
      <c r="H240" s="69">
        <f t="shared" si="4"/>
        <v>2730</v>
      </c>
      <c r="I240" s="32" t="s">
        <v>2187</v>
      </c>
    </row>
    <row r="241" spans="1:9" ht="24">
      <c r="A241" s="27">
        <v>14</v>
      </c>
      <c r="B241" s="22">
        <v>0.2</v>
      </c>
      <c r="C241" s="22">
        <v>0.05</v>
      </c>
      <c r="D241" s="32" t="s">
        <v>788</v>
      </c>
      <c r="E241" s="29" t="s">
        <v>1266</v>
      </c>
      <c r="F241" s="25">
        <v>2300</v>
      </c>
      <c r="G241" s="26">
        <v>2300</v>
      </c>
      <c r="H241" s="69">
        <f t="shared" si="4"/>
        <v>2415</v>
      </c>
      <c r="I241" s="23" t="s">
        <v>527</v>
      </c>
    </row>
    <row r="242" spans="1:9" ht="24">
      <c r="A242" s="27">
        <v>15</v>
      </c>
      <c r="B242" s="22">
        <v>0.2</v>
      </c>
      <c r="C242" s="22">
        <v>0.05</v>
      </c>
      <c r="D242" s="32" t="s">
        <v>528</v>
      </c>
      <c r="E242" s="242" t="s">
        <v>1266</v>
      </c>
      <c r="F242" s="25">
        <v>2800</v>
      </c>
      <c r="G242" s="26">
        <v>2800</v>
      </c>
      <c r="H242" s="69">
        <f t="shared" si="4"/>
        <v>2940</v>
      </c>
      <c r="I242" s="23" t="s">
        <v>315</v>
      </c>
    </row>
    <row r="243" spans="1:9" ht="24">
      <c r="A243" s="27">
        <v>16</v>
      </c>
      <c r="B243" s="22">
        <v>0.2</v>
      </c>
      <c r="C243" s="22">
        <v>0.05</v>
      </c>
      <c r="D243" s="32" t="s">
        <v>316</v>
      </c>
      <c r="E243" s="29" t="s">
        <v>1266</v>
      </c>
      <c r="F243" s="25">
        <v>2900</v>
      </c>
      <c r="G243" s="26">
        <v>2900</v>
      </c>
      <c r="H243" s="69">
        <f t="shared" si="4"/>
        <v>3045</v>
      </c>
      <c r="I243" s="23" t="s">
        <v>647</v>
      </c>
    </row>
    <row r="244" spans="1:9" ht="36">
      <c r="A244" s="27">
        <v>17</v>
      </c>
      <c r="B244" s="22">
        <v>0.2</v>
      </c>
      <c r="C244" s="22">
        <v>0.05</v>
      </c>
      <c r="D244" s="32" t="s">
        <v>7</v>
      </c>
      <c r="E244" s="29" t="s">
        <v>1266</v>
      </c>
      <c r="F244" s="25">
        <v>3650</v>
      </c>
      <c r="G244" s="26">
        <v>3650</v>
      </c>
      <c r="H244" s="69">
        <f t="shared" si="4"/>
        <v>3832.5</v>
      </c>
      <c r="I244" s="23" t="s">
        <v>287</v>
      </c>
    </row>
    <row r="245" spans="1:9" ht="38.25" customHeight="1">
      <c r="A245" s="27">
        <v>18</v>
      </c>
      <c r="B245" s="22">
        <v>0.2</v>
      </c>
      <c r="C245" s="22">
        <v>0.05</v>
      </c>
      <c r="D245" s="32" t="s">
        <v>288</v>
      </c>
      <c r="E245" s="242" t="s">
        <v>1266</v>
      </c>
      <c r="F245" s="25">
        <v>4100</v>
      </c>
      <c r="G245" s="26">
        <v>4100</v>
      </c>
      <c r="H245" s="69">
        <f t="shared" si="4"/>
        <v>4305</v>
      </c>
      <c r="I245" s="32" t="s">
        <v>2188</v>
      </c>
    </row>
    <row r="246" spans="1:9" ht="24">
      <c r="A246" s="27">
        <v>19</v>
      </c>
      <c r="B246" s="22">
        <v>0.2</v>
      </c>
      <c r="C246" s="22">
        <v>0.05</v>
      </c>
      <c r="D246" s="32" t="s">
        <v>561</v>
      </c>
      <c r="E246" s="29" t="s">
        <v>1266</v>
      </c>
      <c r="F246" s="25">
        <v>2500</v>
      </c>
      <c r="G246" s="26">
        <v>2500</v>
      </c>
      <c r="H246" s="69">
        <f t="shared" si="4"/>
        <v>2625</v>
      </c>
      <c r="I246" s="32" t="s">
        <v>2303</v>
      </c>
    </row>
    <row r="247" spans="1:9" ht="24">
      <c r="A247" s="27">
        <v>20</v>
      </c>
      <c r="B247" s="22">
        <v>0.2</v>
      </c>
      <c r="C247" s="22">
        <v>0.05</v>
      </c>
      <c r="D247" s="32" t="s">
        <v>934</v>
      </c>
      <c r="E247" s="29" t="s">
        <v>1266</v>
      </c>
      <c r="F247" s="25">
        <v>3300</v>
      </c>
      <c r="G247" s="26">
        <v>3300</v>
      </c>
      <c r="H247" s="69">
        <f t="shared" si="4"/>
        <v>3465</v>
      </c>
      <c r="I247" s="32" t="s">
        <v>2304</v>
      </c>
    </row>
    <row r="248" spans="1:9" ht="24">
      <c r="A248" s="27">
        <v>21</v>
      </c>
      <c r="B248" s="22">
        <v>0.2</v>
      </c>
      <c r="C248" s="22">
        <v>0.05</v>
      </c>
      <c r="D248" s="32" t="s">
        <v>1190</v>
      </c>
      <c r="E248" s="29" t="s">
        <v>405</v>
      </c>
      <c r="F248" s="25">
        <v>3700</v>
      </c>
      <c r="G248" s="26">
        <v>3700</v>
      </c>
      <c r="H248" s="69">
        <f t="shared" si="4"/>
        <v>3885</v>
      </c>
      <c r="I248" s="32" t="s">
        <v>2305</v>
      </c>
    </row>
    <row r="249" spans="1:9" ht="24">
      <c r="A249" s="27">
        <v>22</v>
      </c>
      <c r="B249" s="22">
        <v>0.2</v>
      </c>
      <c r="C249" s="22">
        <v>0.05</v>
      </c>
      <c r="D249" s="32" t="s">
        <v>1382</v>
      </c>
      <c r="E249" s="29" t="s">
        <v>1266</v>
      </c>
      <c r="F249" s="25">
        <v>3900</v>
      </c>
      <c r="G249" s="26">
        <v>3900</v>
      </c>
      <c r="H249" s="69">
        <f t="shared" si="4"/>
        <v>4095</v>
      </c>
      <c r="I249" s="23" t="s">
        <v>1383</v>
      </c>
    </row>
    <row r="250" spans="1:9" ht="24" customHeight="1">
      <c r="A250" s="27">
        <v>23</v>
      </c>
      <c r="B250" s="22">
        <v>0.2</v>
      </c>
      <c r="C250" s="22">
        <v>0.05</v>
      </c>
      <c r="D250" s="32" t="s">
        <v>1384</v>
      </c>
      <c r="E250" s="29" t="s">
        <v>1266</v>
      </c>
      <c r="F250" s="25">
        <v>4400</v>
      </c>
      <c r="G250" s="26">
        <v>4400</v>
      </c>
      <c r="H250" s="69">
        <f t="shared" si="4"/>
        <v>4620</v>
      </c>
      <c r="I250" s="23" t="s">
        <v>1777</v>
      </c>
    </row>
    <row r="251" spans="1:9" ht="36">
      <c r="A251" s="27">
        <v>24</v>
      </c>
      <c r="B251" s="22">
        <v>0.2</v>
      </c>
      <c r="C251" s="22">
        <v>0.05</v>
      </c>
      <c r="D251" s="32" t="s">
        <v>1778</v>
      </c>
      <c r="E251" s="29" t="s">
        <v>405</v>
      </c>
      <c r="F251" s="25">
        <v>4100</v>
      </c>
      <c r="G251" s="26">
        <v>4100</v>
      </c>
      <c r="H251" s="69">
        <f t="shared" si="4"/>
        <v>4305</v>
      </c>
      <c r="I251" s="32" t="s">
        <v>2306</v>
      </c>
    </row>
    <row r="252" spans="1:9" ht="36">
      <c r="A252" s="27">
        <v>25</v>
      </c>
      <c r="B252" s="22">
        <v>0.2</v>
      </c>
      <c r="C252" s="22">
        <v>0.05</v>
      </c>
      <c r="D252" s="32" t="s">
        <v>1779</v>
      </c>
      <c r="E252" s="29" t="s">
        <v>405</v>
      </c>
      <c r="F252" s="25">
        <v>4500</v>
      </c>
      <c r="G252" s="26">
        <v>4500</v>
      </c>
      <c r="H252" s="69">
        <f t="shared" si="4"/>
        <v>4725</v>
      </c>
      <c r="I252" s="32" t="s">
        <v>2307</v>
      </c>
    </row>
    <row r="253" spans="1:9" ht="48">
      <c r="A253" s="27">
        <v>26</v>
      </c>
      <c r="B253" s="22">
        <v>0.2</v>
      </c>
      <c r="C253" s="22">
        <v>0.05</v>
      </c>
      <c r="D253" s="32" t="s">
        <v>2463</v>
      </c>
      <c r="E253" s="24" t="s">
        <v>1266</v>
      </c>
      <c r="F253" s="25">
        <v>5100</v>
      </c>
      <c r="G253" s="26">
        <v>5100</v>
      </c>
      <c r="H253" s="69">
        <f t="shared" si="4"/>
        <v>5355</v>
      </c>
      <c r="I253" s="32" t="s">
        <v>2314</v>
      </c>
    </row>
    <row r="254" spans="1:9" ht="48">
      <c r="A254" s="27">
        <v>27</v>
      </c>
      <c r="B254" s="22">
        <v>0.2</v>
      </c>
      <c r="C254" s="22">
        <v>0.05</v>
      </c>
      <c r="D254" s="32" t="s">
        <v>2464</v>
      </c>
      <c r="E254" s="29" t="s">
        <v>1266</v>
      </c>
      <c r="F254" s="25">
        <v>6800</v>
      </c>
      <c r="G254" s="26">
        <v>6800</v>
      </c>
      <c r="H254" s="69">
        <f t="shared" si="4"/>
        <v>7140</v>
      </c>
      <c r="I254" s="32" t="s">
        <v>2315</v>
      </c>
    </row>
    <row r="255" spans="1:9" ht="24">
      <c r="A255" s="27">
        <v>28</v>
      </c>
      <c r="B255" s="22">
        <v>0.2</v>
      </c>
      <c r="C255" s="22">
        <v>0.05</v>
      </c>
      <c r="D255" s="32" t="s">
        <v>2199</v>
      </c>
      <c r="E255" s="242" t="s">
        <v>1266</v>
      </c>
      <c r="F255" s="25">
        <v>5100</v>
      </c>
      <c r="G255" s="26">
        <v>5100</v>
      </c>
      <c r="H255" s="69">
        <f t="shared" si="4"/>
        <v>5355</v>
      </c>
      <c r="I255" s="32" t="s">
        <v>317</v>
      </c>
    </row>
    <row r="256" spans="1:9" ht="24">
      <c r="A256" s="27">
        <v>29</v>
      </c>
      <c r="B256" s="22">
        <v>0.2</v>
      </c>
      <c r="C256" s="22">
        <v>0.05</v>
      </c>
      <c r="D256" s="32" t="s">
        <v>1223</v>
      </c>
      <c r="E256" s="242" t="s">
        <v>1266</v>
      </c>
      <c r="F256" s="25">
        <v>5700</v>
      </c>
      <c r="G256" s="26">
        <v>5700</v>
      </c>
      <c r="H256" s="69">
        <f t="shared" si="4"/>
        <v>5985</v>
      </c>
      <c r="I256" s="23" t="s">
        <v>125</v>
      </c>
    </row>
    <row r="257" spans="1:9" ht="24">
      <c r="A257" s="27">
        <v>30</v>
      </c>
      <c r="B257" s="22">
        <v>0.2</v>
      </c>
      <c r="C257" s="22">
        <v>0.05</v>
      </c>
      <c r="D257" s="32" t="s">
        <v>126</v>
      </c>
      <c r="E257" s="242" t="s">
        <v>1266</v>
      </c>
      <c r="F257" s="25">
        <v>6800</v>
      </c>
      <c r="G257" s="26">
        <v>6800</v>
      </c>
      <c r="H257" s="69">
        <f t="shared" si="4"/>
        <v>7140</v>
      </c>
      <c r="I257" s="32" t="s">
        <v>248</v>
      </c>
    </row>
    <row r="258" spans="1:9" ht="37.5" customHeight="1">
      <c r="A258" s="27">
        <v>31</v>
      </c>
      <c r="B258" s="22">
        <v>0.2</v>
      </c>
      <c r="C258" s="22">
        <v>0.05</v>
      </c>
      <c r="D258" s="32" t="s">
        <v>127</v>
      </c>
      <c r="E258" s="242" t="s">
        <v>1266</v>
      </c>
      <c r="F258" s="25">
        <v>12200</v>
      </c>
      <c r="G258" s="26">
        <v>12200</v>
      </c>
      <c r="H258" s="69">
        <f t="shared" si="4"/>
        <v>12810</v>
      </c>
      <c r="I258" s="32" t="s">
        <v>1362</v>
      </c>
    </row>
    <row r="259" spans="1:9" ht="36">
      <c r="A259" s="27">
        <v>32</v>
      </c>
      <c r="B259" s="22">
        <v>0.2</v>
      </c>
      <c r="C259" s="22">
        <v>0.05</v>
      </c>
      <c r="D259" s="32" t="s">
        <v>1363</v>
      </c>
      <c r="E259" s="29" t="s">
        <v>1266</v>
      </c>
      <c r="F259" s="25">
        <v>6000</v>
      </c>
      <c r="G259" s="26">
        <v>6000</v>
      </c>
      <c r="H259" s="69">
        <f t="shared" si="4"/>
        <v>6300</v>
      </c>
      <c r="I259" s="23" t="s">
        <v>1364</v>
      </c>
    </row>
    <row r="260" spans="1:9" ht="36">
      <c r="A260" s="27">
        <v>33</v>
      </c>
      <c r="B260" s="22">
        <v>0.2</v>
      </c>
      <c r="C260" s="22">
        <v>0.05</v>
      </c>
      <c r="D260" s="32" t="s">
        <v>1365</v>
      </c>
      <c r="E260" s="29" t="s">
        <v>1266</v>
      </c>
      <c r="F260" s="25">
        <v>7000</v>
      </c>
      <c r="G260" s="26">
        <v>7000</v>
      </c>
      <c r="H260" s="69">
        <f t="shared" si="4"/>
        <v>7350</v>
      </c>
      <c r="I260" s="23" t="s">
        <v>626</v>
      </c>
    </row>
    <row r="261" spans="1:9" ht="36">
      <c r="A261" s="27">
        <v>34</v>
      </c>
      <c r="B261" s="22">
        <v>0.2</v>
      </c>
      <c r="C261" s="22">
        <v>0.05</v>
      </c>
      <c r="D261" s="32" t="s">
        <v>627</v>
      </c>
      <c r="E261" s="29" t="s">
        <v>1266</v>
      </c>
      <c r="F261" s="25">
        <v>8000</v>
      </c>
      <c r="G261" s="26">
        <v>8000</v>
      </c>
      <c r="H261" s="69">
        <f t="shared" si="4"/>
        <v>8400</v>
      </c>
      <c r="I261" s="23" t="s">
        <v>1024</v>
      </c>
    </row>
    <row r="262" spans="1:9" ht="36">
      <c r="A262" s="27">
        <v>35</v>
      </c>
      <c r="B262" s="22">
        <v>0.2</v>
      </c>
      <c r="C262" s="22">
        <v>0.05</v>
      </c>
      <c r="D262" s="32" t="s">
        <v>1025</v>
      </c>
      <c r="E262" s="29"/>
      <c r="F262" s="25">
        <v>2305</v>
      </c>
      <c r="G262" s="26">
        <v>2305</v>
      </c>
      <c r="H262" s="69">
        <v>2305</v>
      </c>
      <c r="I262" s="32" t="s">
        <v>736</v>
      </c>
    </row>
    <row r="263" spans="1:9" ht="48" thickBot="1">
      <c r="A263" s="27">
        <v>36</v>
      </c>
      <c r="B263" s="22">
        <v>0.2</v>
      </c>
      <c r="C263" s="22">
        <v>0.05</v>
      </c>
      <c r="D263" s="23" t="s">
        <v>1026</v>
      </c>
      <c r="E263" s="55"/>
      <c r="F263" s="25">
        <v>5630</v>
      </c>
      <c r="G263" s="26">
        <v>5630</v>
      </c>
      <c r="H263" s="69">
        <v>5630</v>
      </c>
      <c r="I263" s="32" t="s">
        <v>2272</v>
      </c>
    </row>
    <row r="264" spans="1:9" ht="13.5">
      <c r="A264" s="243" t="s">
        <v>542</v>
      </c>
      <c r="B264" s="30"/>
      <c r="C264" s="30"/>
      <c r="D264" s="30"/>
      <c r="E264" s="56"/>
      <c r="F264" s="30"/>
      <c r="G264" s="20"/>
      <c r="H264" s="20"/>
      <c r="I264" s="30"/>
    </row>
    <row r="265" spans="1:9" ht="24">
      <c r="A265" s="27">
        <v>1</v>
      </c>
      <c r="B265" s="22">
        <v>0.1</v>
      </c>
      <c r="C265" s="22">
        <v>0.05</v>
      </c>
      <c r="D265" s="23" t="s">
        <v>1027</v>
      </c>
      <c r="E265" s="36"/>
      <c r="F265" s="25">
        <v>750</v>
      </c>
      <c r="G265" s="26">
        <v>750</v>
      </c>
      <c r="H265" s="26">
        <v>750</v>
      </c>
      <c r="I265" s="32" t="s">
        <v>1707</v>
      </c>
    </row>
    <row r="266" spans="1:9" ht="24">
      <c r="A266" s="27">
        <v>2</v>
      </c>
      <c r="B266" s="22">
        <v>0.2</v>
      </c>
      <c r="C266" s="22">
        <v>0.05</v>
      </c>
      <c r="D266" s="23" t="s">
        <v>1708</v>
      </c>
      <c r="E266" s="29" t="s">
        <v>1266</v>
      </c>
      <c r="F266" s="25">
        <v>3000</v>
      </c>
      <c r="G266" s="26">
        <v>3000</v>
      </c>
      <c r="H266" s="69">
        <f>SUM(G266,G266/100*5)</f>
        <v>3150</v>
      </c>
      <c r="I266" s="32" t="s">
        <v>1502</v>
      </c>
    </row>
    <row r="267" spans="1:9" ht="48">
      <c r="A267" s="27">
        <v>3</v>
      </c>
      <c r="B267" s="22">
        <v>0.2</v>
      </c>
      <c r="C267" s="22">
        <v>0.05</v>
      </c>
      <c r="D267" s="23" t="s">
        <v>1503</v>
      </c>
      <c r="E267" s="29" t="s">
        <v>1266</v>
      </c>
      <c r="F267" s="25">
        <v>4200</v>
      </c>
      <c r="G267" s="26">
        <v>4200</v>
      </c>
      <c r="H267" s="69">
        <f>SUM(G267,G267/100*5)</f>
        <v>4410</v>
      </c>
      <c r="I267" s="32" t="s">
        <v>473</v>
      </c>
    </row>
    <row r="268" spans="1:9" ht="24">
      <c r="A268" s="27">
        <v>4</v>
      </c>
      <c r="B268" s="22">
        <v>0.2</v>
      </c>
      <c r="C268" s="22">
        <v>0.05</v>
      </c>
      <c r="D268" s="23" t="s">
        <v>474</v>
      </c>
      <c r="E268" s="29" t="s">
        <v>1266</v>
      </c>
      <c r="F268" s="25">
        <v>3500</v>
      </c>
      <c r="G268" s="26">
        <v>3500</v>
      </c>
      <c r="H268" s="69">
        <f>SUM(G268,G268/100*5)</f>
        <v>3675</v>
      </c>
      <c r="I268" s="32" t="s">
        <v>605</v>
      </c>
    </row>
    <row r="269" spans="1:9" ht="36" thickBot="1">
      <c r="A269" s="27">
        <v>5</v>
      </c>
      <c r="B269" s="23"/>
      <c r="C269" s="22">
        <v>0.05</v>
      </c>
      <c r="D269" s="23" t="s">
        <v>606</v>
      </c>
      <c r="E269" s="29"/>
      <c r="F269" s="25">
        <v>13600</v>
      </c>
      <c r="G269" s="26">
        <v>13600</v>
      </c>
      <c r="H269" s="26">
        <v>13600</v>
      </c>
      <c r="I269" s="23" t="s">
        <v>1361</v>
      </c>
    </row>
    <row r="270" spans="1:9" ht="13.5">
      <c r="A270" s="20" t="s">
        <v>2286</v>
      </c>
      <c r="B270" s="20"/>
      <c r="C270" s="20"/>
      <c r="D270" s="20"/>
      <c r="E270" s="20"/>
      <c r="F270" s="20"/>
      <c r="G270" s="20"/>
      <c r="H270" s="20"/>
      <c r="I270" s="20"/>
    </row>
    <row r="271" spans="1:9" ht="12.75">
      <c r="A271" s="27">
        <v>1</v>
      </c>
      <c r="B271" s="22">
        <v>0.2</v>
      </c>
      <c r="C271" s="22">
        <v>0.05</v>
      </c>
      <c r="D271" s="32" t="s">
        <v>2287</v>
      </c>
      <c r="E271" s="29"/>
      <c r="F271" s="25">
        <v>500</v>
      </c>
      <c r="G271" s="26">
        <v>500</v>
      </c>
      <c r="H271" s="26">
        <v>500</v>
      </c>
      <c r="I271" s="23" t="s">
        <v>2288</v>
      </c>
    </row>
    <row r="272" spans="1:9" ht="12.75" customHeight="1">
      <c r="A272" s="27">
        <v>2</v>
      </c>
      <c r="B272" s="22"/>
      <c r="C272" s="22"/>
      <c r="D272" s="32" t="s">
        <v>499</v>
      </c>
      <c r="E272" s="29"/>
      <c r="F272" s="25"/>
      <c r="G272" s="26">
        <v>600</v>
      </c>
      <c r="H272" s="26">
        <v>600</v>
      </c>
      <c r="I272" s="32" t="s">
        <v>500</v>
      </c>
    </row>
    <row r="273" spans="1:9" ht="12.75" customHeight="1">
      <c r="A273" s="27">
        <v>3</v>
      </c>
      <c r="B273" s="22"/>
      <c r="C273" s="22"/>
      <c r="D273" s="32" t="s">
        <v>502</v>
      </c>
      <c r="E273" s="29"/>
      <c r="F273" s="25"/>
      <c r="G273" s="26">
        <v>600</v>
      </c>
      <c r="H273" s="26">
        <v>600</v>
      </c>
      <c r="I273" s="32" t="s">
        <v>501</v>
      </c>
    </row>
    <row r="274" spans="1:9" ht="12.75" customHeight="1">
      <c r="A274" s="27">
        <v>4</v>
      </c>
      <c r="B274" s="22"/>
      <c r="C274" s="22"/>
      <c r="D274" s="32" t="s">
        <v>503</v>
      </c>
      <c r="E274" s="29"/>
      <c r="F274" s="25"/>
      <c r="G274" s="26">
        <v>600</v>
      </c>
      <c r="H274" s="26">
        <v>600</v>
      </c>
      <c r="I274" s="32" t="s">
        <v>504</v>
      </c>
    </row>
    <row r="275" spans="1:9" ht="12.75">
      <c r="A275" s="27">
        <v>5</v>
      </c>
      <c r="B275" s="22">
        <v>0.2</v>
      </c>
      <c r="C275" s="22">
        <v>0.05</v>
      </c>
      <c r="D275" s="23" t="s">
        <v>1974</v>
      </c>
      <c r="E275" s="29"/>
      <c r="F275" s="25">
        <v>100</v>
      </c>
      <c r="G275" s="26">
        <v>100</v>
      </c>
      <c r="H275" s="26">
        <v>100</v>
      </c>
      <c r="I275" s="23" t="s">
        <v>1975</v>
      </c>
    </row>
    <row r="276" spans="1:9" ht="12.75">
      <c r="A276" s="27">
        <v>6</v>
      </c>
      <c r="B276" s="22">
        <v>0.2</v>
      </c>
      <c r="C276" s="22">
        <v>0.05</v>
      </c>
      <c r="D276" s="23" t="s">
        <v>1976</v>
      </c>
      <c r="E276" s="29"/>
      <c r="F276" s="25">
        <v>300</v>
      </c>
      <c r="G276" s="26">
        <v>300</v>
      </c>
      <c r="H276" s="26">
        <v>300</v>
      </c>
      <c r="I276" s="23" t="s">
        <v>1977</v>
      </c>
    </row>
    <row r="277" spans="1:9" ht="12.75">
      <c r="A277" s="27">
        <v>7</v>
      </c>
      <c r="B277" s="22">
        <v>0.2</v>
      </c>
      <c r="C277" s="22">
        <v>0.05</v>
      </c>
      <c r="D277" s="23" t="s">
        <v>1978</v>
      </c>
      <c r="E277" s="29"/>
      <c r="F277" s="25">
        <v>100</v>
      </c>
      <c r="G277" s="26">
        <v>100</v>
      </c>
      <c r="H277" s="26">
        <v>100</v>
      </c>
      <c r="I277" s="23" t="s">
        <v>543</v>
      </c>
    </row>
    <row r="278" spans="1:9" ht="24">
      <c r="A278" s="27">
        <v>8</v>
      </c>
      <c r="B278" s="22">
        <v>0.2</v>
      </c>
      <c r="C278" s="22">
        <v>0.05</v>
      </c>
      <c r="D278" s="23" t="s">
        <v>544</v>
      </c>
      <c r="E278" s="29"/>
      <c r="F278" s="25">
        <v>230</v>
      </c>
      <c r="G278" s="26">
        <v>230</v>
      </c>
      <c r="H278" s="26">
        <v>230</v>
      </c>
      <c r="I278" s="23" t="s">
        <v>1928</v>
      </c>
    </row>
    <row r="279" spans="1:9" ht="12.75">
      <c r="A279" s="27">
        <v>9</v>
      </c>
      <c r="B279" s="22">
        <v>0.2</v>
      </c>
      <c r="C279" s="22">
        <v>0.05</v>
      </c>
      <c r="D279" s="23" t="s">
        <v>1929</v>
      </c>
      <c r="E279" s="29"/>
      <c r="F279" s="25">
        <v>40</v>
      </c>
      <c r="G279" s="26">
        <v>40</v>
      </c>
      <c r="H279" s="26">
        <v>40</v>
      </c>
      <c r="I279" s="23" t="s">
        <v>1930</v>
      </c>
    </row>
    <row r="280" spans="1:9" ht="12.75">
      <c r="A280" s="27">
        <v>10</v>
      </c>
      <c r="B280" s="22">
        <v>0.2</v>
      </c>
      <c r="C280" s="22">
        <v>0.05</v>
      </c>
      <c r="D280" s="23" t="s">
        <v>1931</v>
      </c>
      <c r="E280" s="29"/>
      <c r="F280" s="25">
        <v>50</v>
      </c>
      <c r="G280" s="26">
        <v>50</v>
      </c>
      <c r="H280" s="26">
        <v>50</v>
      </c>
      <c r="I280" s="23" t="s">
        <v>1932</v>
      </c>
    </row>
    <row r="281" spans="1:9" ht="12.75">
      <c r="A281" s="27">
        <v>11</v>
      </c>
      <c r="B281" s="22">
        <v>0.2</v>
      </c>
      <c r="C281" s="22">
        <v>0.05</v>
      </c>
      <c r="D281" s="23" t="s">
        <v>1933</v>
      </c>
      <c r="E281" s="29"/>
      <c r="F281" s="25">
        <v>225</v>
      </c>
      <c r="G281" s="26">
        <v>225</v>
      </c>
      <c r="H281" s="26">
        <v>225</v>
      </c>
      <c r="I281" s="23" t="s">
        <v>1934</v>
      </c>
    </row>
    <row r="282" spans="1:9" ht="12.75">
      <c r="A282" s="27">
        <v>12</v>
      </c>
      <c r="B282" s="22">
        <v>0.2</v>
      </c>
      <c r="C282" s="22">
        <v>0.05</v>
      </c>
      <c r="D282" s="23" t="s">
        <v>1935</v>
      </c>
      <c r="E282" s="29"/>
      <c r="F282" s="25">
        <v>260</v>
      </c>
      <c r="G282" s="26">
        <v>260</v>
      </c>
      <c r="H282" s="26">
        <v>260</v>
      </c>
      <c r="I282" s="23" t="s">
        <v>1936</v>
      </c>
    </row>
    <row r="283" spans="1:9" ht="12.75">
      <c r="A283" s="27">
        <v>13</v>
      </c>
      <c r="B283" s="22">
        <v>0.2</v>
      </c>
      <c r="C283" s="22">
        <v>0.05</v>
      </c>
      <c r="D283" s="23" t="s">
        <v>1937</v>
      </c>
      <c r="E283" s="29"/>
      <c r="F283" s="25">
        <v>185</v>
      </c>
      <c r="G283" s="26">
        <v>185</v>
      </c>
      <c r="H283" s="26">
        <v>185</v>
      </c>
      <c r="I283" s="23" t="s">
        <v>1938</v>
      </c>
    </row>
    <row r="284" spans="1:9" ht="12.75">
      <c r="A284" s="27">
        <v>14</v>
      </c>
      <c r="B284" s="22">
        <v>0.2</v>
      </c>
      <c r="C284" s="22">
        <v>0.05</v>
      </c>
      <c r="D284" s="23" t="s">
        <v>1939</v>
      </c>
      <c r="E284" s="29"/>
      <c r="F284" s="25">
        <v>260</v>
      </c>
      <c r="G284" s="26">
        <v>260</v>
      </c>
      <c r="H284" s="26">
        <v>260</v>
      </c>
      <c r="I284" s="23" t="s">
        <v>1940</v>
      </c>
    </row>
    <row r="285" spans="1:9" ht="12.75">
      <c r="A285" s="27">
        <v>15</v>
      </c>
      <c r="B285" s="22">
        <v>0.2</v>
      </c>
      <c r="C285" s="22">
        <v>0.05</v>
      </c>
      <c r="D285" s="23" t="s">
        <v>1941</v>
      </c>
      <c r="E285" s="29"/>
      <c r="F285" s="25">
        <v>550</v>
      </c>
      <c r="G285" s="26">
        <v>550</v>
      </c>
      <c r="H285" s="26">
        <v>550</v>
      </c>
      <c r="I285" s="23" t="s">
        <v>1942</v>
      </c>
    </row>
    <row r="286" spans="1:9" ht="12.75">
      <c r="A286" s="27">
        <v>16</v>
      </c>
      <c r="B286" s="22">
        <v>0.2</v>
      </c>
      <c r="C286" s="22">
        <v>0.05</v>
      </c>
      <c r="D286" s="23" t="s">
        <v>1943</v>
      </c>
      <c r="E286" s="29"/>
      <c r="F286" s="25">
        <v>90</v>
      </c>
      <c r="G286" s="26">
        <v>90</v>
      </c>
      <c r="H286" s="26">
        <v>90</v>
      </c>
      <c r="I286" s="32" t="s">
        <v>26</v>
      </c>
    </row>
    <row r="287" spans="1:9" ht="12.75">
      <c r="A287" s="27">
        <v>17</v>
      </c>
      <c r="B287" s="22">
        <v>0.2</v>
      </c>
      <c r="C287" s="22">
        <v>0.05</v>
      </c>
      <c r="D287" s="23" t="s">
        <v>1944</v>
      </c>
      <c r="E287" s="29"/>
      <c r="F287" s="25">
        <v>500</v>
      </c>
      <c r="G287" s="26">
        <v>500</v>
      </c>
      <c r="H287" s="26">
        <v>500</v>
      </c>
      <c r="I287" s="23" t="s">
        <v>1945</v>
      </c>
    </row>
    <row r="288" spans="1:9" ht="12.75">
      <c r="A288" s="27">
        <v>18</v>
      </c>
      <c r="B288" s="22"/>
      <c r="C288" s="22"/>
      <c r="D288" s="32" t="s">
        <v>2055</v>
      </c>
      <c r="E288" s="29"/>
      <c r="F288" s="25"/>
      <c r="G288" s="26">
        <v>190</v>
      </c>
      <c r="H288" s="26">
        <v>190</v>
      </c>
      <c r="I288" s="32" t="s">
        <v>1914</v>
      </c>
    </row>
    <row r="289" spans="1:9" ht="12.75">
      <c r="A289" s="27">
        <v>19</v>
      </c>
      <c r="B289" s="34">
        <v>0.2</v>
      </c>
      <c r="C289" s="34">
        <v>0.05</v>
      </c>
      <c r="D289" s="35" t="s">
        <v>1946</v>
      </c>
      <c r="E289" s="36"/>
      <c r="F289" s="52">
        <v>240</v>
      </c>
      <c r="G289" s="83">
        <v>240</v>
      </c>
      <c r="H289" s="83">
        <v>240</v>
      </c>
      <c r="I289" s="81" t="s">
        <v>1947</v>
      </c>
    </row>
    <row r="290" spans="1:9" ht="14.25" thickBot="1">
      <c r="A290" s="175" t="s">
        <v>688</v>
      </c>
      <c r="B290" s="175"/>
      <c r="C290" s="175"/>
      <c r="D290" s="175"/>
      <c r="E290" s="175"/>
      <c r="F290" s="175"/>
      <c r="G290" s="175"/>
      <c r="H290" s="175"/>
      <c r="I290" s="238"/>
    </row>
    <row r="291" spans="1:9" ht="13.5">
      <c r="A291" s="49" t="s">
        <v>1259</v>
      </c>
      <c r="B291" s="20"/>
      <c r="C291" s="20"/>
      <c r="D291" s="20"/>
      <c r="E291" s="20"/>
      <c r="F291" s="20"/>
      <c r="G291" s="20"/>
      <c r="H291" s="20"/>
      <c r="I291" s="20"/>
    </row>
    <row r="292" spans="1:9" ht="12.75">
      <c r="A292" s="27">
        <v>1</v>
      </c>
      <c r="B292" s="22">
        <v>0.2</v>
      </c>
      <c r="C292" s="22">
        <v>0.05</v>
      </c>
      <c r="D292" s="23" t="s">
        <v>689</v>
      </c>
      <c r="E292" s="29" t="s">
        <v>1266</v>
      </c>
      <c r="F292" s="25">
        <v>1700</v>
      </c>
      <c r="G292" s="26">
        <v>1700</v>
      </c>
      <c r="H292" s="69">
        <f aca="true" t="shared" si="5" ref="H292:H313">SUM(G292,G292/100*5)</f>
        <v>1785</v>
      </c>
      <c r="I292" s="23" t="s">
        <v>983</v>
      </c>
    </row>
    <row r="293" spans="1:9" ht="25.5" customHeight="1">
      <c r="A293" s="27">
        <v>2</v>
      </c>
      <c r="B293" s="22"/>
      <c r="C293" s="22"/>
      <c r="D293" s="32" t="s">
        <v>1277</v>
      </c>
      <c r="E293" s="242" t="s">
        <v>405</v>
      </c>
      <c r="F293" s="25"/>
      <c r="G293" s="26">
        <v>1700</v>
      </c>
      <c r="H293" s="69">
        <f t="shared" si="5"/>
        <v>1785</v>
      </c>
      <c r="I293" s="32" t="s">
        <v>1601</v>
      </c>
    </row>
    <row r="294" spans="1:9" ht="24">
      <c r="A294" s="27">
        <v>3</v>
      </c>
      <c r="B294" s="22">
        <v>0.2</v>
      </c>
      <c r="C294" s="22">
        <v>0.05</v>
      </c>
      <c r="D294" s="23" t="s">
        <v>984</v>
      </c>
      <c r="E294" s="29" t="s">
        <v>1266</v>
      </c>
      <c r="F294" s="25">
        <v>3350</v>
      </c>
      <c r="G294" s="26">
        <v>3350</v>
      </c>
      <c r="H294" s="69">
        <f t="shared" si="5"/>
        <v>3517.5</v>
      </c>
      <c r="I294" s="23" t="s">
        <v>1734</v>
      </c>
    </row>
    <row r="295" spans="1:9" ht="36">
      <c r="A295" s="27">
        <v>4</v>
      </c>
      <c r="B295" s="22">
        <v>0.2</v>
      </c>
      <c r="C295" s="22">
        <v>0.05</v>
      </c>
      <c r="D295" s="23" t="s">
        <v>1735</v>
      </c>
      <c r="E295" s="29" t="s">
        <v>1266</v>
      </c>
      <c r="F295" s="25">
        <v>3810</v>
      </c>
      <c r="G295" s="26">
        <v>3810</v>
      </c>
      <c r="H295" s="69">
        <f t="shared" si="5"/>
        <v>4000.5</v>
      </c>
      <c r="I295" s="23" t="s">
        <v>1493</v>
      </c>
    </row>
    <row r="296" spans="1:9" ht="15.75" customHeight="1">
      <c r="A296" s="27">
        <v>5</v>
      </c>
      <c r="B296" s="22">
        <v>0.2</v>
      </c>
      <c r="C296" s="22">
        <v>0.05</v>
      </c>
      <c r="D296" s="23" t="s">
        <v>1494</v>
      </c>
      <c r="E296" s="29" t="s">
        <v>1266</v>
      </c>
      <c r="F296" s="25">
        <v>2200</v>
      </c>
      <c r="G296" s="26">
        <v>2200</v>
      </c>
      <c r="H296" s="69">
        <f t="shared" si="5"/>
        <v>2310</v>
      </c>
      <c r="I296" s="23" t="s">
        <v>2491</v>
      </c>
    </row>
    <row r="297" spans="1:9" ht="24">
      <c r="A297" s="27">
        <v>6</v>
      </c>
      <c r="B297" s="22">
        <v>0.2</v>
      </c>
      <c r="C297" s="22">
        <v>0.05</v>
      </c>
      <c r="D297" s="23" t="s">
        <v>2492</v>
      </c>
      <c r="E297" s="242" t="s">
        <v>1266</v>
      </c>
      <c r="F297" s="25">
        <v>1900</v>
      </c>
      <c r="G297" s="26">
        <v>1900</v>
      </c>
      <c r="H297" s="69">
        <f t="shared" si="5"/>
        <v>1995</v>
      </c>
      <c r="I297" s="23" t="s">
        <v>1981</v>
      </c>
    </row>
    <row r="298" spans="1:9" ht="24">
      <c r="A298" s="27">
        <v>7</v>
      </c>
      <c r="B298" s="22">
        <v>0.2</v>
      </c>
      <c r="C298" s="22">
        <v>0.05</v>
      </c>
      <c r="D298" s="23" t="s">
        <v>1982</v>
      </c>
      <c r="E298" s="29" t="s">
        <v>1266</v>
      </c>
      <c r="F298" s="25">
        <v>2600</v>
      </c>
      <c r="G298" s="26">
        <v>2600</v>
      </c>
      <c r="H298" s="69">
        <f t="shared" si="5"/>
        <v>2730</v>
      </c>
      <c r="I298" s="23" t="s">
        <v>380</v>
      </c>
    </row>
    <row r="299" spans="1:9" ht="24">
      <c r="A299" s="27">
        <v>8</v>
      </c>
      <c r="B299" s="22">
        <v>0.2</v>
      </c>
      <c r="C299" s="22">
        <v>0.05</v>
      </c>
      <c r="D299" s="23" t="s">
        <v>381</v>
      </c>
      <c r="E299" s="242" t="s">
        <v>1266</v>
      </c>
      <c r="F299" s="25">
        <v>2200</v>
      </c>
      <c r="G299" s="26">
        <v>2200</v>
      </c>
      <c r="H299" s="69">
        <f t="shared" si="5"/>
        <v>2310</v>
      </c>
      <c r="I299" s="23" t="s">
        <v>975</v>
      </c>
    </row>
    <row r="300" spans="1:9" ht="24">
      <c r="A300" s="27">
        <v>9</v>
      </c>
      <c r="B300" s="22">
        <v>0.2</v>
      </c>
      <c r="C300" s="22">
        <v>0.05</v>
      </c>
      <c r="D300" s="23" t="s">
        <v>653</v>
      </c>
      <c r="E300" s="242" t="s">
        <v>1266</v>
      </c>
      <c r="F300" s="25">
        <v>2000</v>
      </c>
      <c r="G300" s="26">
        <v>2000</v>
      </c>
      <c r="H300" s="69">
        <f t="shared" si="5"/>
        <v>2100</v>
      </c>
      <c r="I300" s="23" t="s">
        <v>2015</v>
      </c>
    </row>
    <row r="301" spans="1:9" ht="24">
      <c r="A301" s="27">
        <v>10</v>
      </c>
      <c r="B301" s="22">
        <v>0.2</v>
      </c>
      <c r="C301" s="22">
        <v>0.05</v>
      </c>
      <c r="D301" s="23" t="s">
        <v>2016</v>
      </c>
      <c r="E301" s="242" t="s">
        <v>1266</v>
      </c>
      <c r="F301" s="25">
        <v>2500</v>
      </c>
      <c r="G301" s="26">
        <v>2500</v>
      </c>
      <c r="H301" s="69">
        <f t="shared" si="5"/>
        <v>2625</v>
      </c>
      <c r="I301" s="23" t="s">
        <v>2017</v>
      </c>
    </row>
    <row r="302" spans="1:9" ht="12.75">
      <c r="A302" s="27">
        <v>11</v>
      </c>
      <c r="B302" s="22">
        <v>0.2</v>
      </c>
      <c r="C302" s="22">
        <v>0.05</v>
      </c>
      <c r="D302" s="23" t="s">
        <v>2018</v>
      </c>
      <c r="E302" s="242" t="s">
        <v>1266</v>
      </c>
      <c r="F302" s="25">
        <v>2600</v>
      </c>
      <c r="G302" s="26">
        <v>2600</v>
      </c>
      <c r="H302" s="69">
        <f t="shared" si="5"/>
        <v>2730</v>
      </c>
      <c r="I302" s="23" t="s">
        <v>2244</v>
      </c>
    </row>
    <row r="303" spans="1:9" ht="24">
      <c r="A303" s="27">
        <v>12</v>
      </c>
      <c r="B303" s="22">
        <v>0.2</v>
      </c>
      <c r="C303" s="22">
        <v>0.05</v>
      </c>
      <c r="D303" s="23" t="s">
        <v>2245</v>
      </c>
      <c r="E303" s="242" t="s">
        <v>1266</v>
      </c>
      <c r="F303" s="25">
        <v>3100</v>
      </c>
      <c r="G303" s="26">
        <v>3100</v>
      </c>
      <c r="H303" s="69">
        <f t="shared" si="5"/>
        <v>3255</v>
      </c>
      <c r="I303" s="23" t="s">
        <v>1582</v>
      </c>
    </row>
    <row r="304" spans="1:9" ht="36">
      <c r="A304" s="27">
        <v>13</v>
      </c>
      <c r="B304" s="22"/>
      <c r="C304" s="22"/>
      <c r="D304" s="32" t="s">
        <v>1606</v>
      </c>
      <c r="E304" s="242" t="s">
        <v>405</v>
      </c>
      <c r="F304" s="25"/>
      <c r="G304" s="26">
        <v>2700</v>
      </c>
      <c r="H304" s="69">
        <f t="shared" si="5"/>
        <v>2835</v>
      </c>
      <c r="I304" s="32" t="s">
        <v>1602</v>
      </c>
    </row>
    <row r="305" spans="1:9" ht="36">
      <c r="A305" s="27">
        <v>14</v>
      </c>
      <c r="B305" s="22"/>
      <c r="C305" s="22"/>
      <c r="D305" s="32" t="s">
        <v>1603</v>
      </c>
      <c r="E305" s="242" t="s">
        <v>405</v>
      </c>
      <c r="F305" s="25"/>
      <c r="G305" s="26">
        <v>3100</v>
      </c>
      <c r="H305" s="69">
        <f t="shared" si="5"/>
        <v>3255</v>
      </c>
      <c r="I305" s="32" t="s">
        <v>1607</v>
      </c>
    </row>
    <row r="306" spans="1:9" ht="24">
      <c r="A306" s="27">
        <v>15</v>
      </c>
      <c r="B306" s="22">
        <v>0.2</v>
      </c>
      <c r="C306" s="22">
        <v>0.05</v>
      </c>
      <c r="D306" s="23" t="s">
        <v>1583</v>
      </c>
      <c r="E306" s="242" t="s">
        <v>1266</v>
      </c>
      <c r="F306" s="25">
        <v>2200</v>
      </c>
      <c r="G306" s="26">
        <v>2200</v>
      </c>
      <c r="H306" s="69">
        <f t="shared" si="5"/>
        <v>2310</v>
      </c>
      <c r="I306" s="23" t="s">
        <v>1991</v>
      </c>
    </row>
    <row r="307" spans="1:9" ht="24">
      <c r="A307" s="27">
        <v>16</v>
      </c>
      <c r="B307" s="22">
        <v>0.2</v>
      </c>
      <c r="C307" s="22">
        <v>0.05</v>
      </c>
      <c r="D307" s="23" t="s">
        <v>1992</v>
      </c>
      <c r="E307" s="29" t="s">
        <v>1266</v>
      </c>
      <c r="F307" s="25">
        <v>4000</v>
      </c>
      <c r="G307" s="26">
        <v>4000</v>
      </c>
      <c r="H307" s="69">
        <f t="shared" si="5"/>
        <v>4200</v>
      </c>
      <c r="I307" s="23" t="s">
        <v>303</v>
      </c>
    </row>
    <row r="308" spans="1:9" ht="24">
      <c r="A308" s="27">
        <v>17</v>
      </c>
      <c r="B308" s="22">
        <v>0.2</v>
      </c>
      <c r="C308" s="22">
        <v>0.05</v>
      </c>
      <c r="D308" s="23" t="s">
        <v>304</v>
      </c>
      <c r="E308" s="29" t="s">
        <v>1266</v>
      </c>
      <c r="F308" s="25">
        <v>4500</v>
      </c>
      <c r="G308" s="26">
        <v>4500</v>
      </c>
      <c r="H308" s="69">
        <f t="shared" si="5"/>
        <v>4725</v>
      </c>
      <c r="I308" s="23" t="s">
        <v>1106</v>
      </c>
    </row>
    <row r="309" spans="1:9" ht="24">
      <c r="A309" s="27">
        <v>18</v>
      </c>
      <c r="B309" s="22">
        <v>0.2</v>
      </c>
      <c r="C309" s="22">
        <v>0.05</v>
      </c>
      <c r="D309" s="23" t="s">
        <v>1107</v>
      </c>
      <c r="E309" s="29" t="s">
        <v>1266</v>
      </c>
      <c r="F309" s="25">
        <v>3100</v>
      </c>
      <c r="G309" s="26">
        <v>3100</v>
      </c>
      <c r="H309" s="69">
        <f t="shared" si="5"/>
        <v>3255</v>
      </c>
      <c r="I309" s="23" t="s">
        <v>1956</v>
      </c>
    </row>
    <row r="310" spans="1:9" ht="24">
      <c r="A310" s="27">
        <v>19</v>
      </c>
      <c r="B310" s="22">
        <v>0.2</v>
      </c>
      <c r="C310" s="22">
        <v>0.05</v>
      </c>
      <c r="D310" s="23" t="s">
        <v>1957</v>
      </c>
      <c r="E310" s="29"/>
      <c r="F310" s="25">
        <v>3400</v>
      </c>
      <c r="G310" s="26">
        <v>3400</v>
      </c>
      <c r="H310" s="69">
        <v>3400</v>
      </c>
      <c r="I310" s="23" t="s">
        <v>1958</v>
      </c>
    </row>
    <row r="311" spans="1:9" ht="36" thickBot="1">
      <c r="A311" s="27">
        <v>20</v>
      </c>
      <c r="B311" s="22">
        <v>0.2</v>
      </c>
      <c r="C311" s="22">
        <v>0.05</v>
      </c>
      <c r="D311" s="23" t="s">
        <v>1959</v>
      </c>
      <c r="E311" s="29" t="s">
        <v>1266</v>
      </c>
      <c r="F311" s="25">
        <v>5500</v>
      </c>
      <c r="G311" s="26">
        <v>5500</v>
      </c>
      <c r="H311" s="69">
        <f t="shared" si="5"/>
        <v>5775</v>
      </c>
      <c r="I311" s="23" t="s">
        <v>2087</v>
      </c>
    </row>
    <row r="312" spans="1:9" ht="13.5">
      <c r="A312" s="49" t="s">
        <v>1086</v>
      </c>
      <c r="B312" s="20"/>
      <c r="C312" s="20"/>
      <c r="D312" s="20"/>
      <c r="E312" s="20"/>
      <c r="F312" s="20"/>
      <c r="G312" s="20"/>
      <c r="H312" s="20"/>
      <c r="I312" s="20"/>
    </row>
    <row r="313" spans="1:9" ht="48.75" customHeight="1" thickBot="1">
      <c r="A313" s="27">
        <v>1</v>
      </c>
      <c r="B313" s="22">
        <v>0.2</v>
      </c>
      <c r="C313" s="22">
        <v>0.05</v>
      </c>
      <c r="D313" s="23" t="s">
        <v>2088</v>
      </c>
      <c r="E313" s="58" t="s">
        <v>405</v>
      </c>
      <c r="F313" s="25">
        <v>14750</v>
      </c>
      <c r="G313" s="26">
        <v>14750</v>
      </c>
      <c r="H313" s="69">
        <f t="shared" si="5"/>
        <v>15487.5</v>
      </c>
      <c r="I313" s="32" t="s">
        <v>556</v>
      </c>
    </row>
    <row r="314" spans="1:9" ht="13.5" customHeight="1">
      <c r="A314" s="49" t="s">
        <v>1085</v>
      </c>
      <c r="B314" s="20"/>
      <c r="C314" s="20"/>
      <c r="D314" s="20"/>
      <c r="E314" s="20"/>
      <c r="F314" s="20"/>
      <c r="G314" s="20"/>
      <c r="H314" s="20"/>
      <c r="I314" s="20"/>
    </row>
    <row r="315" spans="1:9" ht="48" customHeight="1" thickBot="1">
      <c r="A315" s="27">
        <v>1</v>
      </c>
      <c r="B315" s="22"/>
      <c r="C315" s="22"/>
      <c r="D315" s="32" t="s">
        <v>1084</v>
      </c>
      <c r="E315" s="58"/>
      <c r="F315" s="25"/>
      <c r="G315" s="26">
        <v>9450</v>
      </c>
      <c r="H315" s="26">
        <v>9450</v>
      </c>
      <c r="I315" s="32" t="s">
        <v>556</v>
      </c>
    </row>
    <row r="316" spans="1:9" ht="13.5">
      <c r="A316" s="20" t="s">
        <v>557</v>
      </c>
      <c r="B316" s="20"/>
      <c r="C316" s="20"/>
      <c r="D316" s="20"/>
      <c r="E316" s="20"/>
      <c r="F316" s="20"/>
      <c r="G316" s="20"/>
      <c r="H316" s="20"/>
      <c r="I316" s="20"/>
    </row>
    <row r="317" spans="1:9" ht="24">
      <c r="A317" s="27">
        <v>1</v>
      </c>
      <c r="B317" s="22">
        <v>0.2</v>
      </c>
      <c r="C317" s="22">
        <v>0.05</v>
      </c>
      <c r="D317" s="32" t="s">
        <v>1774</v>
      </c>
      <c r="E317" s="58" t="s">
        <v>405</v>
      </c>
      <c r="F317" s="25">
        <v>870</v>
      </c>
      <c r="G317" s="26">
        <v>870</v>
      </c>
      <c r="H317" s="69">
        <f>SUM(G317,G317/100*5)</f>
        <v>913.5</v>
      </c>
      <c r="I317" s="32" t="s">
        <v>935</v>
      </c>
    </row>
    <row r="318" spans="1:9" ht="24">
      <c r="A318" s="27">
        <v>2</v>
      </c>
      <c r="B318" s="22">
        <v>0.2</v>
      </c>
      <c r="C318" s="22">
        <v>0.05</v>
      </c>
      <c r="D318" s="23" t="s">
        <v>558</v>
      </c>
      <c r="E318" s="29" t="s">
        <v>405</v>
      </c>
      <c r="F318" s="25">
        <v>1100</v>
      </c>
      <c r="G318" s="26">
        <v>1100</v>
      </c>
      <c r="H318" s="69">
        <f>SUM(G318,G318/100*5)</f>
        <v>1155</v>
      </c>
      <c r="I318" s="32" t="s">
        <v>745</v>
      </c>
    </row>
    <row r="319" spans="1:9" ht="24" customHeight="1">
      <c r="A319" s="27"/>
      <c r="B319" s="22"/>
      <c r="C319" s="22"/>
      <c r="D319" s="32" t="s">
        <v>1775</v>
      </c>
      <c r="E319" s="29" t="s">
        <v>405</v>
      </c>
      <c r="F319" s="25">
        <v>1600</v>
      </c>
      <c r="G319" s="26">
        <v>1600</v>
      </c>
      <c r="H319" s="69">
        <f>SUM(G319,G319/100*5)</f>
        <v>1680</v>
      </c>
      <c r="I319" s="32" t="s">
        <v>744</v>
      </c>
    </row>
    <row r="320" spans="1:9" ht="36" thickBot="1">
      <c r="A320" s="27">
        <v>3</v>
      </c>
      <c r="B320" s="22">
        <v>0.2</v>
      </c>
      <c r="C320" s="22">
        <v>0.05</v>
      </c>
      <c r="D320" s="23" t="s">
        <v>1604</v>
      </c>
      <c r="E320" s="242" t="s">
        <v>405</v>
      </c>
      <c r="F320" s="23"/>
      <c r="G320" s="241">
        <v>2150</v>
      </c>
      <c r="H320" s="69">
        <f>SUM(G320,G320/100*5)</f>
        <v>2257.5</v>
      </c>
      <c r="I320" s="32" t="s">
        <v>1605</v>
      </c>
    </row>
    <row r="321" spans="1:9" ht="13.5">
      <c r="A321" s="85" t="s">
        <v>1428</v>
      </c>
      <c r="B321" s="84"/>
      <c r="C321" s="84"/>
      <c r="D321" s="84"/>
      <c r="E321" s="84"/>
      <c r="F321" s="84"/>
      <c r="G321" s="84"/>
      <c r="H321" s="84"/>
      <c r="I321" s="84"/>
    </row>
    <row r="322" spans="1:9" ht="12.75">
      <c r="A322" s="27">
        <v>1</v>
      </c>
      <c r="B322" s="22">
        <v>0.2</v>
      </c>
      <c r="C322" s="22">
        <v>0.05</v>
      </c>
      <c r="D322" s="32" t="s">
        <v>1429</v>
      </c>
      <c r="E322" s="29"/>
      <c r="F322" s="25">
        <v>1600</v>
      </c>
      <c r="G322" s="26">
        <v>3240</v>
      </c>
      <c r="H322" s="26">
        <v>2400</v>
      </c>
      <c r="I322" s="32" t="s">
        <v>2461</v>
      </c>
    </row>
    <row r="323" spans="1:9" ht="12.75">
      <c r="A323" s="27">
        <v>2</v>
      </c>
      <c r="B323" s="22"/>
      <c r="C323" s="22"/>
      <c r="D323" s="32" t="s">
        <v>859</v>
      </c>
      <c r="E323" s="29"/>
      <c r="F323" s="25"/>
      <c r="G323" s="26"/>
      <c r="H323" s="26">
        <v>2400</v>
      </c>
      <c r="I323" s="32" t="s">
        <v>2462</v>
      </c>
    </row>
    <row r="324" spans="1:9" ht="14.25" thickBot="1">
      <c r="A324" s="19" t="s">
        <v>1776</v>
      </c>
      <c r="B324" s="19"/>
      <c r="C324" s="19"/>
      <c r="D324" s="19"/>
      <c r="E324" s="19"/>
      <c r="F324" s="19"/>
      <c r="G324" s="19"/>
      <c r="H324" s="19"/>
      <c r="I324" s="19"/>
    </row>
    <row r="325" spans="1:9" ht="13.5">
      <c r="A325" s="49" t="s">
        <v>1143</v>
      </c>
      <c r="B325" s="20"/>
      <c r="C325" s="20"/>
      <c r="D325" s="20"/>
      <c r="E325" s="20"/>
      <c r="F325" s="20"/>
      <c r="G325" s="20"/>
      <c r="H325" s="20"/>
      <c r="I325" s="20"/>
    </row>
    <row r="326" spans="1:9" ht="12.75">
      <c r="A326" s="27">
        <v>1</v>
      </c>
      <c r="B326" s="22">
        <v>0.2</v>
      </c>
      <c r="C326" s="22">
        <v>0.05</v>
      </c>
      <c r="D326" s="23" t="s">
        <v>1517</v>
      </c>
      <c r="E326" s="29"/>
      <c r="F326" s="25">
        <v>1000</v>
      </c>
      <c r="G326" s="26">
        <v>1000</v>
      </c>
      <c r="H326" s="26">
        <v>1000</v>
      </c>
      <c r="I326" s="23" t="s">
        <v>1434</v>
      </c>
    </row>
    <row r="327" spans="1:9" ht="12.75">
      <c r="A327" s="27">
        <v>2</v>
      </c>
      <c r="B327" s="22">
        <v>0.2</v>
      </c>
      <c r="C327" s="22">
        <v>0.05</v>
      </c>
      <c r="D327" s="23" t="s">
        <v>1435</v>
      </c>
      <c r="E327" s="29"/>
      <c r="F327" s="25">
        <v>1300</v>
      </c>
      <c r="G327" s="26">
        <v>1300</v>
      </c>
      <c r="H327" s="26">
        <v>1300</v>
      </c>
      <c r="I327" s="23" t="s">
        <v>1436</v>
      </c>
    </row>
    <row r="328" spans="1:9" ht="13.5" customHeight="1">
      <c r="A328" s="27">
        <v>3</v>
      </c>
      <c r="B328" s="22">
        <v>0.2</v>
      </c>
      <c r="C328" s="22">
        <v>0.05</v>
      </c>
      <c r="D328" s="23" t="s">
        <v>1437</v>
      </c>
      <c r="E328" s="29"/>
      <c r="F328" s="25">
        <v>2000</v>
      </c>
      <c r="G328" s="26">
        <v>2000</v>
      </c>
      <c r="H328" s="26">
        <v>2000</v>
      </c>
      <c r="I328" s="23" t="s">
        <v>725</v>
      </c>
    </row>
    <row r="329" spans="1:9" ht="24">
      <c r="A329" s="27">
        <v>4</v>
      </c>
      <c r="B329" s="22">
        <v>0.2</v>
      </c>
      <c r="C329" s="22">
        <v>0.05</v>
      </c>
      <c r="D329" s="23" t="s">
        <v>726</v>
      </c>
      <c r="E329" s="29"/>
      <c r="F329" s="25">
        <v>2500</v>
      </c>
      <c r="G329" s="26">
        <v>2500</v>
      </c>
      <c r="H329" s="26">
        <v>2500</v>
      </c>
      <c r="I329" s="23" t="s">
        <v>972</v>
      </c>
    </row>
    <row r="330" spans="1:9" ht="12.75" customHeight="1">
      <c r="A330" s="27">
        <v>5</v>
      </c>
      <c r="B330" s="22">
        <v>0.2</v>
      </c>
      <c r="C330" s="22">
        <v>0.05</v>
      </c>
      <c r="D330" s="23" t="s">
        <v>973</v>
      </c>
      <c r="E330" s="29"/>
      <c r="F330" s="25">
        <v>3050</v>
      </c>
      <c r="G330" s="26">
        <v>3050</v>
      </c>
      <c r="H330" s="26">
        <v>3050</v>
      </c>
      <c r="I330" s="23" t="s">
        <v>363</v>
      </c>
    </row>
    <row r="331" spans="1:9" ht="24" thickBot="1">
      <c r="A331" s="27">
        <v>6</v>
      </c>
      <c r="B331" s="22">
        <v>0.2</v>
      </c>
      <c r="C331" s="22">
        <v>0.05</v>
      </c>
      <c r="D331" s="23" t="s">
        <v>364</v>
      </c>
      <c r="E331" s="29"/>
      <c r="F331" s="25">
        <v>3550</v>
      </c>
      <c r="G331" s="26">
        <v>3550</v>
      </c>
      <c r="H331" s="26">
        <v>3550</v>
      </c>
      <c r="I331" s="23" t="s">
        <v>531</v>
      </c>
    </row>
    <row r="332" spans="1:9" ht="13.5">
      <c r="A332" s="20" t="s">
        <v>532</v>
      </c>
      <c r="B332" s="20"/>
      <c r="C332" s="20"/>
      <c r="D332" s="20"/>
      <c r="E332" s="20"/>
      <c r="F332" s="20"/>
      <c r="G332" s="20"/>
      <c r="H332" s="20"/>
      <c r="I332" s="20"/>
    </row>
    <row r="333" spans="1:9" ht="36">
      <c r="A333" s="27">
        <v>1</v>
      </c>
      <c r="B333" s="22">
        <v>0.2</v>
      </c>
      <c r="C333" s="22">
        <v>0.05</v>
      </c>
      <c r="D333" s="23" t="s">
        <v>533</v>
      </c>
      <c r="E333" s="29" t="s">
        <v>405</v>
      </c>
      <c r="F333" s="25">
        <v>1800</v>
      </c>
      <c r="G333" s="26">
        <v>1800</v>
      </c>
      <c r="H333" s="69">
        <v>1800</v>
      </c>
      <c r="I333" s="32" t="s">
        <v>2501</v>
      </c>
    </row>
    <row r="334" spans="1:9" ht="36">
      <c r="A334" s="27">
        <v>2</v>
      </c>
      <c r="B334" s="22">
        <v>0.2</v>
      </c>
      <c r="C334" s="22">
        <v>0.05</v>
      </c>
      <c r="D334" s="23" t="s">
        <v>685</v>
      </c>
      <c r="E334" s="29" t="s">
        <v>405</v>
      </c>
      <c r="F334" s="25">
        <v>2100</v>
      </c>
      <c r="G334" s="26">
        <v>2100</v>
      </c>
      <c r="H334" s="69">
        <v>2100</v>
      </c>
      <c r="I334" s="32" t="s">
        <v>2502</v>
      </c>
    </row>
    <row r="335" spans="1:9" ht="36">
      <c r="A335" s="27">
        <v>3</v>
      </c>
      <c r="B335" s="22">
        <v>0.2</v>
      </c>
      <c r="C335" s="22">
        <v>0.05</v>
      </c>
      <c r="D335" s="23" t="s">
        <v>581</v>
      </c>
      <c r="E335" s="29" t="s">
        <v>405</v>
      </c>
      <c r="F335" s="25">
        <v>2500</v>
      </c>
      <c r="G335" s="26">
        <v>2500</v>
      </c>
      <c r="H335" s="69">
        <v>2500</v>
      </c>
      <c r="I335" s="32" t="s">
        <v>2503</v>
      </c>
    </row>
    <row r="336" spans="1:9" ht="36">
      <c r="A336" s="27">
        <v>4</v>
      </c>
      <c r="B336" s="22">
        <v>0.2</v>
      </c>
      <c r="C336" s="22">
        <v>0.05</v>
      </c>
      <c r="D336" s="23" t="s">
        <v>1415</v>
      </c>
      <c r="E336" s="29" t="s">
        <v>405</v>
      </c>
      <c r="F336" s="25">
        <v>2600</v>
      </c>
      <c r="G336" s="26">
        <v>2600</v>
      </c>
      <c r="H336" s="69">
        <v>2600</v>
      </c>
      <c r="I336" s="32" t="s">
        <v>2504</v>
      </c>
    </row>
    <row r="337" spans="1:9" ht="36">
      <c r="A337" s="27">
        <v>5</v>
      </c>
      <c r="B337" s="22"/>
      <c r="C337" s="22"/>
      <c r="D337" s="23" t="s">
        <v>1294</v>
      </c>
      <c r="E337" s="29"/>
      <c r="F337" s="25"/>
      <c r="G337" s="26">
        <v>3100</v>
      </c>
      <c r="H337" s="69">
        <v>3100</v>
      </c>
      <c r="I337" s="32" t="s">
        <v>226</v>
      </c>
    </row>
    <row r="338" spans="1:9" ht="36.75" customHeight="1">
      <c r="A338" s="27">
        <v>6</v>
      </c>
      <c r="B338" s="22">
        <v>0.2</v>
      </c>
      <c r="C338" s="22">
        <v>0.05</v>
      </c>
      <c r="D338" s="23" t="s">
        <v>850</v>
      </c>
      <c r="E338" s="29" t="s">
        <v>405</v>
      </c>
      <c r="F338" s="25">
        <v>3850</v>
      </c>
      <c r="G338" s="26">
        <v>3850</v>
      </c>
      <c r="H338" s="69">
        <v>3850</v>
      </c>
      <c r="I338" s="32" t="s">
        <v>225</v>
      </c>
    </row>
    <row r="339" spans="1:9" ht="36.75" customHeight="1">
      <c r="A339" s="27">
        <v>7</v>
      </c>
      <c r="B339" s="22">
        <v>0.2</v>
      </c>
      <c r="C339" s="22">
        <v>0.05</v>
      </c>
      <c r="D339" s="23" t="s">
        <v>974</v>
      </c>
      <c r="E339" s="29" t="s">
        <v>405</v>
      </c>
      <c r="F339" s="25">
        <v>4350</v>
      </c>
      <c r="G339" s="26">
        <v>4350</v>
      </c>
      <c r="H339" s="69">
        <v>4350</v>
      </c>
      <c r="I339" s="32" t="s">
        <v>1172</v>
      </c>
    </row>
    <row r="340" spans="1:9" ht="25.5" customHeight="1">
      <c r="A340" s="27">
        <v>8</v>
      </c>
      <c r="B340" s="22">
        <v>0.2</v>
      </c>
      <c r="C340" s="22">
        <v>0.05</v>
      </c>
      <c r="D340" s="23" t="s">
        <v>1018</v>
      </c>
      <c r="E340" s="29" t="s">
        <v>405</v>
      </c>
      <c r="F340" s="25">
        <v>1740</v>
      </c>
      <c r="G340" s="26">
        <v>1740</v>
      </c>
      <c r="H340" s="69">
        <v>1740</v>
      </c>
      <c r="I340" s="32" t="s">
        <v>2505</v>
      </c>
    </row>
    <row r="341" spans="1:9" ht="26.25" customHeight="1">
      <c r="A341" s="27">
        <v>9</v>
      </c>
      <c r="B341" s="22">
        <v>0.2</v>
      </c>
      <c r="C341" s="22">
        <v>0.05</v>
      </c>
      <c r="D341" s="23" t="s">
        <v>1019</v>
      </c>
      <c r="E341" s="29" t="s">
        <v>405</v>
      </c>
      <c r="F341" s="25">
        <v>1950</v>
      </c>
      <c r="G341" s="26">
        <v>1950</v>
      </c>
      <c r="H341" s="69">
        <v>1950</v>
      </c>
      <c r="I341" s="32" t="s">
        <v>2506</v>
      </c>
    </row>
    <row r="342" spans="1:9" ht="36" customHeight="1">
      <c r="A342" s="27">
        <v>10</v>
      </c>
      <c r="B342" s="22"/>
      <c r="C342" s="22"/>
      <c r="D342" s="23" t="s">
        <v>1295</v>
      </c>
      <c r="E342" s="29"/>
      <c r="F342" s="25"/>
      <c r="G342" s="26">
        <v>5500</v>
      </c>
      <c r="H342" s="69">
        <v>5500</v>
      </c>
      <c r="I342" s="32" t="s">
        <v>227</v>
      </c>
    </row>
    <row r="343" spans="1:9" ht="48">
      <c r="A343" s="27">
        <v>11</v>
      </c>
      <c r="B343" s="22">
        <v>0.2</v>
      </c>
      <c r="C343" s="22">
        <v>0.05</v>
      </c>
      <c r="D343" s="23" t="s">
        <v>1020</v>
      </c>
      <c r="E343" s="29" t="s">
        <v>405</v>
      </c>
      <c r="F343" s="25">
        <v>4300</v>
      </c>
      <c r="G343" s="26">
        <v>4300</v>
      </c>
      <c r="H343" s="69">
        <v>4300</v>
      </c>
      <c r="I343" s="32" t="s">
        <v>2507</v>
      </c>
    </row>
    <row r="344" spans="1:9" ht="48">
      <c r="A344" s="27">
        <v>12</v>
      </c>
      <c r="B344" s="22">
        <v>0.2</v>
      </c>
      <c r="C344" s="22">
        <v>0.05</v>
      </c>
      <c r="D344" s="23" t="s">
        <v>483</v>
      </c>
      <c r="E344" s="29" t="s">
        <v>405</v>
      </c>
      <c r="F344" s="25">
        <v>4700</v>
      </c>
      <c r="G344" s="26">
        <v>4700</v>
      </c>
      <c r="H344" s="69">
        <v>4700</v>
      </c>
      <c r="I344" s="32" t="s">
        <v>1214</v>
      </c>
    </row>
    <row r="345" spans="1:9" ht="48">
      <c r="A345" s="27">
        <v>13</v>
      </c>
      <c r="B345" s="22">
        <v>0.2</v>
      </c>
      <c r="C345" s="22">
        <v>0.05</v>
      </c>
      <c r="D345" s="23" t="s">
        <v>1417</v>
      </c>
      <c r="E345" s="29" t="s">
        <v>405</v>
      </c>
      <c r="F345" s="25">
        <v>6800</v>
      </c>
      <c r="G345" s="26">
        <v>6800</v>
      </c>
      <c r="H345" s="69">
        <v>6800</v>
      </c>
      <c r="I345" s="32" t="s">
        <v>1215</v>
      </c>
    </row>
    <row r="346" spans="1:9" ht="49.5" customHeight="1">
      <c r="A346" s="27">
        <v>14</v>
      </c>
      <c r="B346" s="22">
        <v>0.2</v>
      </c>
      <c r="C346" s="22">
        <v>0.05</v>
      </c>
      <c r="D346" s="23" t="s">
        <v>2086</v>
      </c>
      <c r="E346" s="29" t="s">
        <v>405</v>
      </c>
      <c r="F346" s="25">
        <v>7700</v>
      </c>
      <c r="G346" s="26">
        <v>7700</v>
      </c>
      <c r="H346" s="69">
        <v>7700</v>
      </c>
      <c r="I346" s="32" t="s">
        <v>1216</v>
      </c>
    </row>
    <row r="347" spans="1:9" ht="48" thickBot="1">
      <c r="A347" s="27">
        <v>15</v>
      </c>
      <c r="B347" s="22">
        <v>0.2</v>
      </c>
      <c r="C347" s="22">
        <v>0.05</v>
      </c>
      <c r="D347" s="23" t="s">
        <v>365</v>
      </c>
      <c r="E347" s="29"/>
      <c r="F347" s="25">
        <v>13600</v>
      </c>
      <c r="G347" s="26">
        <v>13600</v>
      </c>
      <c r="H347" s="69">
        <v>13600</v>
      </c>
      <c r="I347" s="32" t="s">
        <v>285</v>
      </c>
    </row>
    <row r="348" spans="1:9" ht="13.5">
      <c r="A348" s="20" t="s">
        <v>1714</v>
      </c>
      <c r="B348" s="20"/>
      <c r="C348" s="20"/>
      <c r="D348" s="20"/>
      <c r="E348" s="20"/>
      <c r="F348" s="20"/>
      <c r="G348" s="20"/>
      <c r="H348" s="20"/>
      <c r="I348" s="20"/>
    </row>
    <row r="349" spans="1:9" ht="24" thickBot="1">
      <c r="A349" s="27">
        <v>1</v>
      </c>
      <c r="B349" s="22">
        <v>0.2</v>
      </c>
      <c r="C349" s="22">
        <v>0.05</v>
      </c>
      <c r="D349" s="32" t="s">
        <v>1715</v>
      </c>
      <c r="E349" s="29"/>
      <c r="F349" s="25">
        <v>260</v>
      </c>
      <c r="G349" s="26">
        <v>6250</v>
      </c>
      <c r="H349" s="26">
        <v>6250</v>
      </c>
      <c r="I349" s="32" t="s">
        <v>1217</v>
      </c>
    </row>
    <row r="350" spans="1:9" ht="13.5">
      <c r="A350" s="20" t="s">
        <v>366</v>
      </c>
      <c r="B350" s="20"/>
      <c r="C350" s="20"/>
      <c r="D350" s="20"/>
      <c r="E350" s="20"/>
      <c r="F350" s="20"/>
      <c r="G350" s="20"/>
      <c r="H350" s="20"/>
      <c r="I350" s="20"/>
    </row>
    <row r="351" spans="1:9" ht="12.75">
      <c r="A351" s="27">
        <v>1</v>
      </c>
      <c r="B351" s="22">
        <v>0.2</v>
      </c>
      <c r="C351" s="22">
        <v>0.05</v>
      </c>
      <c r="D351" s="32" t="s">
        <v>2043</v>
      </c>
      <c r="E351" s="29"/>
      <c r="F351" s="25">
        <v>1550</v>
      </c>
      <c r="G351" s="26">
        <v>600</v>
      </c>
      <c r="H351" s="26">
        <v>600</v>
      </c>
      <c r="I351" s="32" t="s">
        <v>2044</v>
      </c>
    </row>
    <row r="352" spans="1:9" s="284" customFormat="1" ht="12.75">
      <c r="A352" s="299">
        <v>1</v>
      </c>
      <c r="B352" s="294">
        <v>0.2</v>
      </c>
      <c r="C352" s="294">
        <v>0.05</v>
      </c>
      <c r="D352" s="295" t="s">
        <v>286</v>
      </c>
      <c r="E352" s="300"/>
      <c r="F352" s="297">
        <v>1550</v>
      </c>
      <c r="G352" s="298">
        <v>600</v>
      </c>
      <c r="H352" s="298">
        <v>600</v>
      </c>
      <c r="I352" s="295" t="s">
        <v>2045</v>
      </c>
    </row>
    <row r="353" spans="1:9" ht="12.75">
      <c r="A353" s="27">
        <v>2</v>
      </c>
      <c r="B353" s="22">
        <v>0.2</v>
      </c>
      <c r="C353" s="22">
        <v>0.05</v>
      </c>
      <c r="D353" s="23" t="s">
        <v>369</v>
      </c>
      <c r="E353" s="29"/>
      <c r="F353" s="25">
        <v>1550</v>
      </c>
      <c r="G353" s="26">
        <v>1550</v>
      </c>
      <c r="H353" s="26">
        <v>1550</v>
      </c>
      <c r="I353" s="32" t="s">
        <v>1153</v>
      </c>
    </row>
    <row r="354" spans="1:9" ht="12.75">
      <c r="A354" s="27">
        <v>3</v>
      </c>
      <c r="B354" s="22">
        <v>0.2</v>
      </c>
      <c r="C354" s="22">
        <v>0.05</v>
      </c>
      <c r="D354" s="23" t="s">
        <v>367</v>
      </c>
      <c r="E354" s="29"/>
      <c r="F354" s="25">
        <v>260</v>
      </c>
      <c r="G354" s="26">
        <v>260</v>
      </c>
      <c r="H354" s="26">
        <v>260</v>
      </c>
      <c r="I354" s="23" t="s">
        <v>368</v>
      </c>
    </row>
    <row r="355" spans="1:9" ht="12.75">
      <c r="A355" s="27">
        <v>4</v>
      </c>
      <c r="B355" s="22">
        <v>0.2</v>
      </c>
      <c r="C355" s="22">
        <v>0.05</v>
      </c>
      <c r="D355" s="23" t="s">
        <v>1541</v>
      </c>
      <c r="E355" s="29"/>
      <c r="F355" s="25">
        <v>1200</v>
      </c>
      <c r="G355" s="26">
        <v>1200</v>
      </c>
      <c r="H355" s="26">
        <v>1200</v>
      </c>
      <c r="I355" s="32" t="s">
        <v>1154</v>
      </c>
    </row>
    <row r="356" spans="1:9" ht="24">
      <c r="A356" s="27">
        <v>5</v>
      </c>
      <c r="B356" s="22">
        <v>0.2</v>
      </c>
      <c r="C356" s="22">
        <v>0.05</v>
      </c>
      <c r="D356" s="23" t="s">
        <v>1543</v>
      </c>
      <c r="E356" s="29"/>
      <c r="F356" s="25">
        <v>1010</v>
      </c>
      <c r="G356" s="26">
        <v>1010</v>
      </c>
      <c r="H356" s="26">
        <v>1010</v>
      </c>
      <c r="I356" s="32" t="s">
        <v>1156</v>
      </c>
    </row>
    <row r="357" spans="1:9" ht="12.75">
      <c r="A357" s="27">
        <v>6</v>
      </c>
      <c r="B357" s="22">
        <v>0.2</v>
      </c>
      <c r="C357" s="22">
        <v>0.05</v>
      </c>
      <c r="D357" s="23" t="s">
        <v>1542</v>
      </c>
      <c r="E357" s="29"/>
      <c r="F357" s="25">
        <v>1800</v>
      </c>
      <c r="G357" s="26">
        <v>1800</v>
      </c>
      <c r="H357" s="26">
        <v>1800</v>
      </c>
      <c r="I357" s="32" t="s">
        <v>1155</v>
      </c>
    </row>
    <row r="358" spans="1:9" ht="12.75">
      <c r="A358" s="27">
        <v>7</v>
      </c>
      <c r="B358" s="22"/>
      <c r="C358" s="22"/>
      <c r="D358" s="32" t="s">
        <v>550</v>
      </c>
      <c r="E358" s="29"/>
      <c r="F358" s="25"/>
      <c r="G358" s="26">
        <v>1480</v>
      </c>
      <c r="H358" s="26">
        <v>1480</v>
      </c>
      <c r="I358" s="23" t="s">
        <v>551</v>
      </c>
    </row>
    <row r="359" spans="1:12" ht="12.75">
      <c r="A359" s="27">
        <v>8</v>
      </c>
      <c r="B359" s="22"/>
      <c r="C359" s="22"/>
      <c r="D359" s="23" t="s">
        <v>212</v>
      </c>
      <c r="E359" s="23"/>
      <c r="F359" s="29"/>
      <c r="G359" s="83">
        <v>3900</v>
      </c>
      <c r="H359" s="83">
        <v>3900</v>
      </c>
      <c r="I359" s="91" t="s">
        <v>179</v>
      </c>
      <c r="J359" s="89"/>
      <c r="K359" s="38"/>
      <c r="L359" s="90"/>
    </row>
    <row r="360" spans="1:12" ht="24">
      <c r="A360" s="27">
        <v>9</v>
      </c>
      <c r="B360" s="22"/>
      <c r="C360" s="22"/>
      <c r="D360" s="32" t="s">
        <v>552</v>
      </c>
      <c r="E360" s="23"/>
      <c r="F360" s="29"/>
      <c r="G360" s="83">
        <v>1480</v>
      </c>
      <c r="H360" s="83">
        <v>1480</v>
      </c>
      <c r="I360" s="91" t="s">
        <v>554</v>
      </c>
      <c r="J360" s="89"/>
      <c r="K360" s="38"/>
      <c r="L360" s="90"/>
    </row>
    <row r="361" spans="1:12" ht="24.75" customHeight="1">
      <c r="A361" s="27">
        <v>10</v>
      </c>
      <c r="B361" s="22"/>
      <c r="C361" s="22"/>
      <c r="D361" s="32" t="s">
        <v>553</v>
      </c>
      <c r="E361" s="23"/>
      <c r="F361" s="29"/>
      <c r="G361" s="83">
        <v>1560</v>
      </c>
      <c r="H361" s="83">
        <v>1560</v>
      </c>
      <c r="I361" s="91" t="s">
        <v>1687</v>
      </c>
      <c r="J361" s="89"/>
      <c r="K361" s="38"/>
      <c r="L361" s="90"/>
    </row>
    <row r="362" spans="1:12" ht="24">
      <c r="A362" s="99">
        <v>11</v>
      </c>
      <c r="B362" s="50"/>
      <c r="C362" s="50"/>
      <c r="D362" s="35" t="s">
        <v>1374</v>
      </c>
      <c r="E362" s="35"/>
      <c r="F362" s="36"/>
      <c r="G362" s="83">
        <v>1280</v>
      </c>
      <c r="H362" s="83">
        <v>1280</v>
      </c>
      <c r="I362" s="91" t="s">
        <v>181</v>
      </c>
      <c r="J362" s="89"/>
      <c r="K362" s="38"/>
      <c r="L362" s="90"/>
    </row>
    <row r="363" spans="1:12" ht="12.75">
      <c r="A363" s="99">
        <v>12</v>
      </c>
      <c r="B363" s="50"/>
      <c r="C363" s="50"/>
      <c r="D363" s="35" t="s">
        <v>1372</v>
      </c>
      <c r="E363" s="35"/>
      <c r="F363" s="36"/>
      <c r="G363" s="83">
        <v>900</v>
      </c>
      <c r="H363" s="83">
        <v>900</v>
      </c>
      <c r="I363" s="91" t="s">
        <v>1155</v>
      </c>
      <c r="J363" s="89"/>
      <c r="K363" s="38"/>
      <c r="L363" s="90"/>
    </row>
    <row r="364" spans="1:12" ht="12.75">
      <c r="A364" s="27">
        <v>13</v>
      </c>
      <c r="B364" s="22"/>
      <c r="C364" s="22"/>
      <c r="D364" s="23" t="s">
        <v>1373</v>
      </c>
      <c r="E364" s="23"/>
      <c r="F364" s="29"/>
      <c r="G364" s="83">
        <v>840</v>
      </c>
      <c r="H364" s="83">
        <v>840</v>
      </c>
      <c r="I364" s="91" t="s">
        <v>1155</v>
      </c>
      <c r="J364" s="89"/>
      <c r="K364" s="38"/>
      <c r="L364" s="90"/>
    </row>
    <row r="365" spans="1:12" ht="12.75" customHeight="1">
      <c r="A365" s="27">
        <v>14</v>
      </c>
      <c r="B365" s="22"/>
      <c r="C365" s="22"/>
      <c r="D365" s="23" t="s">
        <v>546</v>
      </c>
      <c r="E365" s="23"/>
      <c r="F365" s="29"/>
      <c r="G365" s="83">
        <v>1120</v>
      </c>
      <c r="H365" s="83">
        <v>1120</v>
      </c>
      <c r="I365" s="91" t="s">
        <v>180</v>
      </c>
      <c r="J365" s="89"/>
      <c r="K365" s="38"/>
      <c r="L365" s="90"/>
    </row>
    <row r="366" spans="1:12" ht="12.75" customHeight="1">
      <c r="A366" s="27">
        <v>15</v>
      </c>
      <c r="B366" s="22"/>
      <c r="C366" s="22"/>
      <c r="D366" s="23" t="s">
        <v>547</v>
      </c>
      <c r="E366" s="23"/>
      <c r="F366" s="29"/>
      <c r="G366" s="83">
        <v>1100</v>
      </c>
      <c r="H366" s="83">
        <v>1100</v>
      </c>
      <c r="I366" s="91" t="s">
        <v>180</v>
      </c>
      <c r="J366" s="89"/>
      <c r="K366" s="38"/>
      <c r="L366" s="90"/>
    </row>
    <row r="367" spans="1:12" ht="12.75">
      <c r="A367" s="27">
        <v>16</v>
      </c>
      <c r="B367" s="22"/>
      <c r="C367" s="22"/>
      <c r="D367" s="23" t="s">
        <v>548</v>
      </c>
      <c r="E367" s="23"/>
      <c r="F367" s="29"/>
      <c r="G367" s="83">
        <v>1050</v>
      </c>
      <c r="H367" s="83">
        <v>1050</v>
      </c>
      <c r="I367" s="91" t="s">
        <v>1155</v>
      </c>
      <c r="J367" s="89"/>
      <c r="K367" s="38"/>
      <c r="L367" s="90"/>
    </row>
    <row r="368" spans="1:12" ht="12.75">
      <c r="A368" s="27">
        <v>17</v>
      </c>
      <c r="B368" s="22"/>
      <c r="C368" s="22"/>
      <c r="D368" s="23" t="s">
        <v>549</v>
      </c>
      <c r="E368" s="23"/>
      <c r="F368" s="29"/>
      <c r="G368" s="83">
        <v>1050</v>
      </c>
      <c r="H368" s="83">
        <v>1050</v>
      </c>
      <c r="I368" s="91" t="s">
        <v>1155</v>
      </c>
      <c r="J368" s="89"/>
      <c r="K368" s="38"/>
      <c r="L368" s="90"/>
    </row>
    <row r="369" spans="1:12" ht="24">
      <c r="A369" s="27">
        <v>18</v>
      </c>
      <c r="B369" s="22"/>
      <c r="C369" s="22"/>
      <c r="D369" s="23" t="s">
        <v>1375</v>
      </c>
      <c r="E369" s="23"/>
      <c r="F369" s="29"/>
      <c r="G369" s="83">
        <v>1150</v>
      </c>
      <c r="H369" s="83">
        <v>1150</v>
      </c>
      <c r="I369" s="91" t="s">
        <v>781</v>
      </c>
      <c r="J369" s="89"/>
      <c r="K369" s="38"/>
      <c r="L369" s="90"/>
    </row>
    <row r="370" spans="1:12" ht="24">
      <c r="A370" s="27">
        <v>19</v>
      </c>
      <c r="B370" s="22"/>
      <c r="C370" s="22"/>
      <c r="D370" s="23" t="s">
        <v>1380</v>
      </c>
      <c r="E370" s="23"/>
      <c r="F370" s="29"/>
      <c r="G370" s="83">
        <v>750</v>
      </c>
      <c r="H370" s="83">
        <v>750</v>
      </c>
      <c r="I370" s="81" t="s">
        <v>343</v>
      </c>
      <c r="J370" s="89"/>
      <c r="K370" s="38"/>
      <c r="L370" s="90"/>
    </row>
    <row r="371" spans="1:12" ht="24">
      <c r="A371" s="27">
        <v>20</v>
      </c>
      <c r="B371" s="22"/>
      <c r="C371" s="22"/>
      <c r="D371" s="23" t="s">
        <v>1688</v>
      </c>
      <c r="E371" s="23"/>
      <c r="F371" s="29"/>
      <c r="G371" s="83">
        <v>850</v>
      </c>
      <c r="H371" s="83">
        <v>850</v>
      </c>
      <c r="I371" s="81" t="s">
        <v>344</v>
      </c>
      <c r="J371" s="89"/>
      <c r="K371" s="38"/>
      <c r="L371" s="90"/>
    </row>
    <row r="372" spans="1:12" ht="12.75">
      <c r="A372" s="27">
        <v>21</v>
      </c>
      <c r="B372" s="22"/>
      <c r="C372" s="22"/>
      <c r="D372" s="23" t="s">
        <v>1379</v>
      </c>
      <c r="E372" s="23"/>
      <c r="F372" s="29"/>
      <c r="G372" s="83">
        <v>1400</v>
      </c>
      <c r="H372" s="83">
        <v>1400</v>
      </c>
      <c r="I372" s="81" t="s">
        <v>342</v>
      </c>
      <c r="J372" s="89"/>
      <c r="K372" s="38"/>
      <c r="L372" s="90"/>
    </row>
    <row r="373" spans="1:12" ht="12.75">
      <c r="A373" s="27">
        <v>22</v>
      </c>
      <c r="B373" s="22"/>
      <c r="C373" s="22"/>
      <c r="D373" s="23" t="s">
        <v>1377</v>
      </c>
      <c r="E373" s="23"/>
      <c r="F373" s="29"/>
      <c r="G373" s="83">
        <v>1150</v>
      </c>
      <c r="H373" s="83">
        <v>1150</v>
      </c>
      <c r="I373" s="81" t="s">
        <v>341</v>
      </c>
      <c r="J373" s="89"/>
      <c r="K373" s="38"/>
      <c r="L373" s="90"/>
    </row>
    <row r="374" spans="1:12" ht="12.75">
      <c r="A374" s="27">
        <v>23</v>
      </c>
      <c r="B374" s="22"/>
      <c r="C374" s="22"/>
      <c r="D374" s="23" t="s">
        <v>1378</v>
      </c>
      <c r="E374" s="23"/>
      <c r="F374" s="29"/>
      <c r="G374" s="83">
        <v>1290</v>
      </c>
      <c r="H374" s="83">
        <v>1290</v>
      </c>
      <c r="I374" s="81" t="s">
        <v>342</v>
      </c>
      <c r="J374" s="89"/>
      <c r="K374" s="38"/>
      <c r="L374" s="90"/>
    </row>
    <row r="375" spans="1:12" ht="24">
      <c r="A375" s="27">
        <v>24</v>
      </c>
      <c r="B375" s="22"/>
      <c r="C375" s="22"/>
      <c r="D375" s="23" t="s">
        <v>1152</v>
      </c>
      <c r="E375" s="23"/>
      <c r="F375" s="29"/>
      <c r="G375" s="83">
        <v>1250</v>
      </c>
      <c r="H375" s="83">
        <v>1250</v>
      </c>
      <c r="I375" s="91" t="s">
        <v>177</v>
      </c>
      <c r="J375" s="89"/>
      <c r="K375" s="38"/>
      <c r="L375" s="90"/>
    </row>
    <row r="376" spans="1:12" ht="12.75" customHeight="1">
      <c r="A376" s="27">
        <v>25</v>
      </c>
      <c r="B376" s="22"/>
      <c r="C376" s="22"/>
      <c r="D376" s="23" t="s">
        <v>1376</v>
      </c>
      <c r="E376" s="23"/>
      <c r="F376" s="29"/>
      <c r="G376" s="83">
        <v>1230</v>
      </c>
      <c r="H376" s="83">
        <v>1230</v>
      </c>
      <c r="I376" s="81" t="s">
        <v>233</v>
      </c>
      <c r="J376" s="89"/>
      <c r="K376" s="38"/>
      <c r="L376" s="90"/>
    </row>
    <row r="377" spans="1:12" ht="12.75" customHeight="1">
      <c r="A377" s="27">
        <v>26</v>
      </c>
      <c r="B377" s="22"/>
      <c r="C377" s="22"/>
      <c r="D377" s="23" t="s">
        <v>1689</v>
      </c>
      <c r="E377" s="23"/>
      <c r="F377" s="29"/>
      <c r="G377" s="83">
        <v>1230</v>
      </c>
      <c r="H377" s="83">
        <v>1230</v>
      </c>
      <c r="I377" s="81" t="s">
        <v>1743</v>
      </c>
      <c r="J377" s="89"/>
      <c r="K377" s="38"/>
      <c r="L377" s="90"/>
    </row>
    <row r="378" spans="1:12" ht="12.75">
      <c r="A378" s="27">
        <v>27</v>
      </c>
      <c r="B378" s="22"/>
      <c r="C378" s="22"/>
      <c r="D378" s="23" t="s">
        <v>1690</v>
      </c>
      <c r="E378" s="23"/>
      <c r="F378" s="29"/>
      <c r="G378" s="83">
        <v>760</v>
      </c>
      <c r="H378" s="83">
        <v>760</v>
      </c>
      <c r="I378" s="91" t="s">
        <v>1158</v>
      </c>
      <c r="J378" s="89"/>
      <c r="K378" s="38"/>
      <c r="L378" s="90"/>
    </row>
    <row r="379" spans="1:9" ht="12.75">
      <c r="A379" s="27">
        <v>28</v>
      </c>
      <c r="B379" s="22">
        <v>0.2</v>
      </c>
      <c r="C379" s="22">
        <v>0.05</v>
      </c>
      <c r="D379" s="23" t="s">
        <v>615</v>
      </c>
      <c r="E379" s="29"/>
      <c r="F379" s="25">
        <v>160</v>
      </c>
      <c r="G379" s="26">
        <v>160</v>
      </c>
      <c r="H379" s="26">
        <v>160</v>
      </c>
      <c r="I379" s="23" t="s">
        <v>1218</v>
      </c>
    </row>
    <row r="380" spans="1:9" ht="12.75">
      <c r="A380" s="27">
        <v>29</v>
      </c>
      <c r="B380" s="22">
        <v>0.2</v>
      </c>
      <c r="C380" s="22">
        <v>0.05</v>
      </c>
      <c r="D380" s="23" t="s">
        <v>1219</v>
      </c>
      <c r="E380" s="29"/>
      <c r="F380" s="25">
        <v>710</v>
      </c>
      <c r="G380" s="26">
        <v>710</v>
      </c>
      <c r="H380" s="26">
        <v>710</v>
      </c>
      <c r="I380" s="32" t="s">
        <v>1157</v>
      </c>
    </row>
    <row r="381" spans="1:9" ht="12.75">
      <c r="A381" s="27">
        <v>30</v>
      </c>
      <c r="B381" s="22">
        <v>0.2</v>
      </c>
      <c r="C381" s="22">
        <v>0.05</v>
      </c>
      <c r="D381" s="23" t="s">
        <v>1220</v>
      </c>
      <c r="E381" s="24"/>
      <c r="F381" s="25">
        <v>1000</v>
      </c>
      <c r="G381" s="26">
        <v>1000</v>
      </c>
      <c r="H381" s="26">
        <v>1000</v>
      </c>
      <c r="I381" s="23" t="s">
        <v>1221</v>
      </c>
    </row>
    <row r="382" spans="1:9" ht="24">
      <c r="A382" s="27">
        <v>31</v>
      </c>
      <c r="B382" s="22">
        <v>0.2</v>
      </c>
      <c r="C382" s="22">
        <v>0.05</v>
      </c>
      <c r="D382" s="23" t="s">
        <v>1206</v>
      </c>
      <c r="E382" s="29"/>
      <c r="F382" s="25">
        <v>1000</v>
      </c>
      <c r="G382" s="26">
        <v>1000</v>
      </c>
      <c r="H382" s="26">
        <v>1000</v>
      </c>
      <c r="I382" s="23" t="s">
        <v>1267</v>
      </c>
    </row>
    <row r="383" spans="1:9" ht="12.75">
      <c r="A383" s="27">
        <v>32</v>
      </c>
      <c r="B383" s="22">
        <v>0.2</v>
      </c>
      <c r="C383" s="22">
        <v>0.05</v>
      </c>
      <c r="D383" s="23" t="s">
        <v>1268</v>
      </c>
      <c r="E383" s="29"/>
      <c r="F383" s="25">
        <v>1450</v>
      </c>
      <c r="G383" s="26">
        <v>1450</v>
      </c>
      <c r="H383" s="26">
        <v>1450</v>
      </c>
      <c r="I383" s="32" t="s">
        <v>1923</v>
      </c>
    </row>
    <row r="384" spans="1:9" ht="12.75">
      <c r="A384" s="27">
        <v>33</v>
      </c>
      <c r="B384" s="22">
        <v>0.2</v>
      </c>
      <c r="C384" s="22">
        <v>0.05</v>
      </c>
      <c r="D384" s="23" t="s">
        <v>1269</v>
      </c>
      <c r="E384" s="29"/>
      <c r="F384" s="25">
        <v>1100</v>
      </c>
      <c r="G384" s="26">
        <v>1100</v>
      </c>
      <c r="H384" s="26">
        <v>1100</v>
      </c>
      <c r="I384" s="32" t="s">
        <v>178</v>
      </c>
    </row>
    <row r="385" spans="1:9" ht="12.75">
      <c r="A385" s="27">
        <v>34</v>
      </c>
      <c r="B385" s="22">
        <v>0.2</v>
      </c>
      <c r="C385" s="22">
        <v>0.05</v>
      </c>
      <c r="D385" s="23" t="s">
        <v>1653</v>
      </c>
      <c r="E385" s="29"/>
      <c r="F385" s="25">
        <v>1700</v>
      </c>
      <c r="G385" s="26">
        <v>1700</v>
      </c>
      <c r="H385" s="26">
        <v>1700</v>
      </c>
      <c r="I385" s="35" t="s">
        <v>1654</v>
      </c>
    </row>
    <row r="386" s="19" customFormat="1" ht="13.5">
      <c r="A386" s="54" t="s">
        <v>1655</v>
      </c>
    </row>
    <row r="387" spans="1:9" ht="24">
      <c r="A387" s="27">
        <v>1</v>
      </c>
      <c r="B387" s="22">
        <v>0.15</v>
      </c>
      <c r="C387" s="28"/>
      <c r="D387" s="23" t="s">
        <v>1656</v>
      </c>
      <c r="E387" s="29" t="s">
        <v>1266</v>
      </c>
      <c r="F387" s="25">
        <v>1320</v>
      </c>
      <c r="G387" s="69">
        <f>F387*1.1</f>
        <v>1452.0000000000002</v>
      </c>
      <c r="H387" s="69">
        <v>1452</v>
      </c>
      <c r="I387" s="23" t="s">
        <v>807</v>
      </c>
    </row>
    <row r="388" spans="1:9" ht="24">
      <c r="A388" s="27">
        <v>2</v>
      </c>
      <c r="B388" s="22">
        <v>0.05</v>
      </c>
      <c r="C388" s="28"/>
      <c r="D388" s="23" t="s">
        <v>808</v>
      </c>
      <c r="E388" s="29" t="s">
        <v>1266</v>
      </c>
      <c r="F388" s="25">
        <v>1404</v>
      </c>
      <c r="G388" s="69">
        <v>1600</v>
      </c>
      <c r="H388" s="69">
        <v>1600</v>
      </c>
      <c r="I388" s="32" t="s">
        <v>1227</v>
      </c>
    </row>
    <row r="389" spans="1:9" ht="12.75">
      <c r="A389" s="27">
        <v>3</v>
      </c>
      <c r="B389" s="22"/>
      <c r="C389" s="28"/>
      <c r="D389" s="32" t="s">
        <v>1628</v>
      </c>
      <c r="E389" s="29"/>
      <c r="F389" s="25"/>
      <c r="G389" s="69">
        <v>1620</v>
      </c>
      <c r="H389" s="69">
        <v>1620</v>
      </c>
      <c r="I389" s="32" t="s">
        <v>909</v>
      </c>
    </row>
    <row r="390" spans="1:9" ht="12.75">
      <c r="A390" s="27">
        <v>4</v>
      </c>
      <c r="B390" s="22">
        <v>0.15</v>
      </c>
      <c r="C390" s="28"/>
      <c r="D390" s="23" t="s">
        <v>809</v>
      </c>
      <c r="E390" s="29" t="s">
        <v>1266</v>
      </c>
      <c r="F390" s="25">
        <v>1400</v>
      </c>
      <c r="G390" s="69">
        <v>1620</v>
      </c>
      <c r="H390" s="69">
        <v>1620</v>
      </c>
      <c r="I390" s="23" t="s">
        <v>810</v>
      </c>
    </row>
    <row r="391" spans="1:9" ht="12.75" customHeight="1">
      <c r="A391" s="27">
        <v>5</v>
      </c>
      <c r="B391" s="22"/>
      <c r="C391" s="28"/>
      <c r="D391" s="32" t="s">
        <v>2327</v>
      </c>
      <c r="E391" s="29"/>
      <c r="F391" s="25"/>
      <c r="G391" s="69">
        <v>1600</v>
      </c>
      <c r="H391" s="69">
        <v>1600</v>
      </c>
      <c r="I391" s="32" t="s">
        <v>1225</v>
      </c>
    </row>
    <row r="392" spans="1:9" ht="12.75">
      <c r="A392" s="27">
        <v>6</v>
      </c>
      <c r="B392" s="22">
        <v>0.1</v>
      </c>
      <c r="C392" s="28"/>
      <c r="D392" s="23" t="s">
        <v>811</v>
      </c>
      <c r="E392" s="29"/>
      <c r="F392" s="25">
        <v>2200</v>
      </c>
      <c r="G392" s="69">
        <f>F392*1.1</f>
        <v>2420</v>
      </c>
      <c r="H392" s="69">
        <v>2420</v>
      </c>
      <c r="I392" s="23" t="s">
        <v>812</v>
      </c>
    </row>
    <row r="393" spans="1:9" ht="12.75">
      <c r="A393" s="27">
        <v>7</v>
      </c>
      <c r="B393" s="22">
        <v>0.15</v>
      </c>
      <c r="C393" s="28"/>
      <c r="D393" s="23">
        <v>43101</v>
      </c>
      <c r="E393" s="29"/>
      <c r="F393" s="25">
        <v>1320</v>
      </c>
      <c r="G393" s="69">
        <v>1720</v>
      </c>
      <c r="H393" s="69">
        <v>1720</v>
      </c>
      <c r="I393" s="23" t="s">
        <v>813</v>
      </c>
    </row>
    <row r="394" spans="1:9" ht="24">
      <c r="A394" s="27">
        <v>8</v>
      </c>
      <c r="B394" s="22"/>
      <c r="C394" s="28"/>
      <c r="D394" s="23">
        <v>43102</v>
      </c>
      <c r="E394" s="29"/>
      <c r="F394" s="25"/>
      <c r="G394" s="69">
        <v>1200</v>
      </c>
      <c r="H394" s="69">
        <v>1200</v>
      </c>
      <c r="I394" s="32" t="s">
        <v>1226</v>
      </c>
    </row>
    <row r="395" spans="1:9" ht="36">
      <c r="A395" s="27">
        <v>9</v>
      </c>
      <c r="B395" s="23" t="s">
        <v>814</v>
      </c>
      <c r="C395" s="28"/>
      <c r="D395" s="32" t="s">
        <v>2328</v>
      </c>
      <c r="E395" s="29"/>
      <c r="F395" s="25">
        <v>5600</v>
      </c>
      <c r="G395" s="69">
        <f>F395*1.1</f>
        <v>6160.000000000001</v>
      </c>
      <c r="H395" s="69">
        <v>6160</v>
      </c>
      <c r="I395" s="32" t="s">
        <v>555</v>
      </c>
    </row>
    <row r="396" spans="1:9" ht="12.75">
      <c r="A396" s="27">
        <v>10</v>
      </c>
      <c r="B396" s="22">
        <v>0.15</v>
      </c>
      <c r="C396" s="28"/>
      <c r="D396" s="23">
        <v>43104</v>
      </c>
      <c r="E396" s="29"/>
      <c r="F396" s="25">
        <v>900</v>
      </c>
      <c r="G396" s="69">
        <f>F396*1.1</f>
        <v>990.0000000000001</v>
      </c>
      <c r="H396" s="69">
        <v>990</v>
      </c>
      <c r="I396" s="32" t="s">
        <v>988</v>
      </c>
    </row>
    <row r="397" spans="1:9" ht="24">
      <c r="A397" s="27">
        <v>11</v>
      </c>
      <c r="B397" s="22"/>
      <c r="C397" s="28"/>
      <c r="D397" s="23">
        <v>43109</v>
      </c>
      <c r="E397" s="29"/>
      <c r="F397" s="25"/>
      <c r="G397" s="69">
        <v>600</v>
      </c>
      <c r="H397" s="69">
        <v>600</v>
      </c>
      <c r="I397" s="32" t="s">
        <v>910</v>
      </c>
    </row>
    <row r="398" spans="1:9" ht="12.75">
      <c r="A398" s="27">
        <v>12</v>
      </c>
      <c r="B398" s="22">
        <v>0.15</v>
      </c>
      <c r="C398" s="28"/>
      <c r="D398" s="23" t="s">
        <v>987</v>
      </c>
      <c r="E398" s="29"/>
      <c r="F398" s="25">
        <v>1200</v>
      </c>
      <c r="G398" s="69">
        <f>F398*1.1</f>
        <v>1320</v>
      </c>
      <c r="H398" s="69">
        <v>1320</v>
      </c>
      <c r="I398" s="23" t="s">
        <v>988</v>
      </c>
    </row>
    <row r="399" spans="1:9" ht="24">
      <c r="A399" s="27">
        <v>13</v>
      </c>
      <c r="B399" s="22"/>
      <c r="C399" s="28"/>
      <c r="D399" s="32" t="s">
        <v>2176</v>
      </c>
      <c r="E399" s="29"/>
      <c r="F399" s="25"/>
      <c r="G399" s="69">
        <v>1400</v>
      </c>
      <c r="H399" s="69">
        <v>1400</v>
      </c>
      <c r="I399" s="32" t="s">
        <v>908</v>
      </c>
    </row>
    <row r="400" spans="1:9" ht="14.25" thickBot="1">
      <c r="A400" s="19" t="s">
        <v>989</v>
      </c>
      <c r="B400" s="19"/>
      <c r="C400" s="19"/>
      <c r="D400" s="19"/>
      <c r="E400" s="19"/>
      <c r="F400" s="19"/>
      <c r="G400" s="19"/>
      <c r="H400" s="19"/>
      <c r="I400" s="19"/>
    </row>
    <row r="401" spans="1:9" ht="13.5">
      <c r="A401" s="49" t="s">
        <v>2414</v>
      </c>
      <c r="B401" s="20"/>
      <c r="C401" s="20"/>
      <c r="D401" s="20"/>
      <c r="E401" s="20"/>
      <c r="F401" s="20"/>
      <c r="G401" s="20"/>
      <c r="H401" s="20"/>
      <c r="I401" s="20"/>
    </row>
    <row r="402" spans="1:9" ht="48">
      <c r="A402" s="21">
        <v>2</v>
      </c>
      <c r="B402" s="22">
        <v>0.2</v>
      </c>
      <c r="C402" s="22">
        <v>0.05</v>
      </c>
      <c r="D402" s="23" t="s">
        <v>1036</v>
      </c>
      <c r="E402" s="29" t="s">
        <v>1266</v>
      </c>
      <c r="F402" s="25">
        <v>40700</v>
      </c>
      <c r="G402" s="26">
        <v>40700</v>
      </c>
      <c r="H402" s="69">
        <f>SUM(G402,G402/100*5)</f>
        <v>42735</v>
      </c>
      <c r="I402" s="32" t="s">
        <v>2096</v>
      </c>
    </row>
    <row r="403" spans="1:9" ht="48">
      <c r="A403" s="27">
        <v>3</v>
      </c>
      <c r="B403" s="22"/>
      <c r="C403" s="22"/>
      <c r="D403" s="23" t="s">
        <v>1042</v>
      </c>
      <c r="E403" s="29" t="s">
        <v>1266</v>
      </c>
      <c r="F403" s="25"/>
      <c r="G403" s="26">
        <v>55000</v>
      </c>
      <c r="H403" s="69">
        <f>SUM(G403,G403/100*5)</f>
        <v>57750</v>
      </c>
      <c r="I403" s="32" t="s">
        <v>2097</v>
      </c>
    </row>
    <row r="404" spans="1:9" s="284" customFormat="1" ht="48.75" customHeight="1">
      <c r="A404" s="293">
        <v>4</v>
      </c>
      <c r="B404" s="294">
        <v>0.2</v>
      </c>
      <c r="C404" s="294">
        <v>0.05</v>
      </c>
      <c r="D404" s="295" t="s">
        <v>451</v>
      </c>
      <c r="E404" s="300"/>
      <c r="F404" s="297">
        <v>40700</v>
      </c>
      <c r="G404" s="298">
        <v>65000</v>
      </c>
      <c r="H404" s="298">
        <v>65000</v>
      </c>
      <c r="I404" s="295" t="s">
        <v>2098</v>
      </c>
    </row>
    <row r="405" spans="1:9" s="284" customFormat="1" ht="49.5" customHeight="1" thickBot="1">
      <c r="A405" s="299">
        <v>5</v>
      </c>
      <c r="B405" s="294">
        <v>0.2</v>
      </c>
      <c r="C405" s="294">
        <v>0.05</v>
      </c>
      <c r="D405" s="295" t="s">
        <v>452</v>
      </c>
      <c r="E405" s="300"/>
      <c r="F405" s="297">
        <v>55000</v>
      </c>
      <c r="G405" s="298">
        <v>70000</v>
      </c>
      <c r="H405" s="298">
        <v>70000</v>
      </c>
      <c r="I405" s="295" t="s">
        <v>2099</v>
      </c>
    </row>
    <row r="406" spans="1:9" ht="13.5">
      <c r="A406" s="49" t="s">
        <v>2508</v>
      </c>
      <c r="B406" s="20"/>
      <c r="C406" s="20"/>
      <c r="D406" s="20"/>
      <c r="E406" s="20"/>
      <c r="F406" s="20"/>
      <c r="G406" s="218"/>
      <c r="H406" s="218"/>
      <c r="I406" s="20"/>
    </row>
    <row r="407" spans="1:9" s="9" customFormat="1" ht="12">
      <c r="A407" s="45">
        <v>1</v>
      </c>
      <c r="B407" s="41">
        <v>0.2</v>
      </c>
      <c r="C407" s="41">
        <v>0.05</v>
      </c>
      <c r="D407" s="44" t="s">
        <v>1097</v>
      </c>
      <c r="E407" s="42"/>
      <c r="F407" s="43">
        <v>680</v>
      </c>
      <c r="G407" s="219">
        <v>4600</v>
      </c>
      <c r="H407" s="219">
        <v>4600</v>
      </c>
      <c r="I407" s="44" t="s">
        <v>2369</v>
      </c>
    </row>
    <row r="408" spans="1:9" s="9" customFormat="1" ht="12">
      <c r="A408" s="46">
        <v>2</v>
      </c>
      <c r="B408" s="41">
        <v>0.2</v>
      </c>
      <c r="C408" s="41">
        <v>0.05</v>
      </c>
      <c r="D408" s="44" t="s">
        <v>2375</v>
      </c>
      <c r="E408" s="42"/>
      <c r="F408" s="43">
        <v>680</v>
      </c>
      <c r="G408" s="219">
        <v>5800</v>
      </c>
      <c r="H408" s="219">
        <v>5800</v>
      </c>
      <c r="I408" s="44" t="s">
        <v>2370</v>
      </c>
    </row>
    <row r="409" spans="1:9" s="9" customFormat="1" ht="12">
      <c r="A409" s="45">
        <v>3</v>
      </c>
      <c r="B409" s="41">
        <v>0.2</v>
      </c>
      <c r="C409" s="41">
        <v>0.05</v>
      </c>
      <c r="D409" s="44" t="s">
        <v>523</v>
      </c>
      <c r="E409" s="42"/>
      <c r="F409" s="43">
        <v>680</v>
      </c>
      <c r="G409" s="219">
        <v>4600</v>
      </c>
      <c r="H409" s="219">
        <v>4600</v>
      </c>
      <c r="I409" s="44" t="s">
        <v>2371</v>
      </c>
    </row>
    <row r="410" spans="1:9" s="9" customFormat="1" ht="12">
      <c r="A410" s="46">
        <v>4</v>
      </c>
      <c r="B410" s="41">
        <v>0.2</v>
      </c>
      <c r="C410" s="41">
        <v>0.05</v>
      </c>
      <c r="D410" s="44" t="s">
        <v>524</v>
      </c>
      <c r="E410" s="42"/>
      <c r="F410" s="43">
        <v>680</v>
      </c>
      <c r="G410" s="219">
        <v>6700</v>
      </c>
      <c r="H410" s="219">
        <v>6700</v>
      </c>
      <c r="I410" s="44" t="s">
        <v>2372</v>
      </c>
    </row>
    <row r="411" spans="1:9" s="9" customFormat="1" ht="12" thickBot="1">
      <c r="A411" s="45">
        <v>5</v>
      </c>
      <c r="B411" s="41"/>
      <c r="C411" s="41"/>
      <c r="D411" s="44" t="s">
        <v>741</v>
      </c>
      <c r="E411" s="42"/>
      <c r="F411" s="43"/>
      <c r="G411" s="219">
        <v>14500</v>
      </c>
      <c r="H411" s="219">
        <v>14500</v>
      </c>
      <c r="I411" s="44" t="s">
        <v>2373</v>
      </c>
    </row>
    <row r="412" spans="1:9" ht="13.5">
      <c r="A412" s="49" t="s">
        <v>1080</v>
      </c>
      <c r="B412" s="20"/>
      <c r="C412" s="20"/>
      <c r="D412" s="20"/>
      <c r="E412" s="20"/>
      <c r="F412" s="20"/>
      <c r="G412" s="20"/>
      <c r="H412" s="20"/>
      <c r="I412" s="20"/>
    </row>
    <row r="413" spans="1:9" s="9" customFormat="1" ht="13.5" customHeight="1">
      <c r="A413" s="21">
        <v>1</v>
      </c>
      <c r="B413" s="48">
        <v>0.2</v>
      </c>
      <c r="C413" s="48">
        <v>0.05</v>
      </c>
      <c r="D413" s="44" t="s">
        <v>1071</v>
      </c>
      <c r="E413" s="29" t="s">
        <v>1266</v>
      </c>
      <c r="F413" s="43">
        <v>5850</v>
      </c>
      <c r="G413" s="47">
        <v>4000</v>
      </c>
      <c r="H413" s="69">
        <f>SUM(G413,G413/100*5)</f>
        <v>4200</v>
      </c>
      <c r="I413" s="32" t="s">
        <v>580</v>
      </c>
    </row>
    <row r="414" spans="1:9" s="9" customFormat="1" ht="46.5" customHeight="1">
      <c r="A414" s="21">
        <v>2</v>
      </c>
      <c r="B414" s="41">
        <v>0.2</v>
      </c>
      <c r="C414" s="41">
        <v>0.05</v>
      </c>
      <c r="D414" s="44" t="s">
        <v>1072</v>
      </c>
      <c r="E414" s="29" t="s">
        <v>1266</v>
      </c>
      <c r="F414" s="43">
        <v>40700</v>
      </c>
      <c r="G414" s="47">
        <v>22900</v>
      </c>
      <c r="H414" s="69">
        <v>26100</v>
      </c>
      <c r="I414" s="44" t="s">
        <v>2512</v>
      </c>
    </row>
    <row r="415" spans="1:9" s="9" customFormat="1" ht="47.25" customHeight="1" thickBot="1">
      <c r="A415" s="21">
        <v>3</v>
      </c>
      <c r="B415" s="41">
        <v>0.2</v>
      </c>
      <c r="C415" s="41">
        <v>0.05</v>
      </c>
      <c r="D415" s="44" t="s">
        <v>1073</v>
      </c>
      <c r="E415" s="29" t="s">
        <v>1266</v>
      </c>
      <c r="F415" s="43">
        <v>40700</v>
      </c>
      <c r="G415" s="47">
        <v>16900</v>
      </c>
      <c r="H415" s="69">
        <v>19400</v>
      </c>
      <c r="I415" s="44" t="s">
        <v>2513</v>
      </c>
    </row>
    <row r="416" spans="1:9" ht="13.5">
      <c r="A416" s="49" t="s">
        <v>2509</v>
      </c>
      <c r="B416" s="20"/>
      <c r="C416" s="20"/>
      <c r="D416" s="20"/>
      <c r="E416" s="20"/>
      <c r="F416" s="20"/>
      <c r="G416" s="218"/>
      <c r="H416" s="218"/>
      <c r="I416" s="20"/>
    </row>
    <row r="417" spans="1:9" s="9" customFormat="1" ht="12">
      <c r="A417" s="21">
        <v>1</v>
      </c>
      <c r="B417" s="41">
        <v>0.2</v>
      </c>
      <c r="C417" s="41">
        <v>0.05</v>
      </c>
      <c r="D417" s="44" t="s">
        <v>990</v>
      </c>
      <c r="E417" s="42"/>
      <c r="F417" s="43">
        <v>680</v>
      </c>
      <c r="G417" s="219">
        <v>680</v>
      </c>
      <c r="H417" s="219">
        <v>680</v>
      </c>
      <c r="I417" s="44" t="s">
        <v>1074</v>
      </c>
    </row>
    <row r="418" spans="1:9" s="9" customFormat="1" ht="12">
      <c r="A418" s="162">
        <v>1</v>
      </c>
      <c r="B418" s="41">
        <v>0.2</v>
      </c>
      <c r="C418" s="41">
        <v>0.05</v>
      </c>
      <c r="D418" s="44" t="s">
        <v>1075</v>
      </c>
      <c r="E418" s="42"/>
      <c r="F418" s="43">
        <v>680</v>
      </c>
      <c r="G418" s="219">
        <v>1600</v>
      </c>
      <c r="H418" s="219">
        <v>1600</v>
      </c>
      <c r="I418" s="44" t="s">
        <v>1076</v>
      </c>
    </row>
    <row r="419" spans="1:9" s="9" customFormat="1" ht="12">
      <c r="A419" s="162">
        <v>2</v>
      </c>
      <c r="B419" s="41">
        <v>0.2</v>
      </c>
      <c r="C419" s="41">
        <v>0.05</v>
      </c>
      <c r="D419" s="44" t="s">
        <v>1077</v>
      </c>
      <c r="E419" s="42"/>
      <c r="F419" s="43">
        <v>680</v>
      </c>
      <c r="G419" s="219">
        <v>1100</v>
      </c>
      <c r="H419" s="219">
        <v>1100</v>
      </c>
      <c r="I419" s="44" t="s">
        <v>1078</v>
      </c>
    </row>
    <row r="420" spans="1:9" s="9" customFormat="1" ht="12">
      <c r="A420" s="162">
        <v>3</v>
      </c>
      <c r="B420" s="41">
        <v>0.2</v>
      </c>
      <c r="C420" s="41">
        <v>0.05</v>
      </c>
      <c r="D420" s="44" t="s">
        <v>2474</v>
      </c>
      <c r="E420" s="42"/>
      <c r="F420" s="43">
        <v>680</v>
      </c>
      <c r="G420" s="219">
        <v>1900</v>
      </c>
      <c r="H420" s="219">
        <v>1900</v>
      </c>
      <c r="I420" s="44" t="s">
        <v>1079</v>
      </c>
    </row>
    <row r="421" spans="1:9" s="9" customFormat="1" ht="12">
      <c r="A421" s="333">
        <v>4</v>
      </c>
      <c r="B421" s="318">
        <v>0.2</v>
      </c>
      <c r="C421" s="318">
        <v>0.05</v>
      </c>
      <c r="D421" s="317" t="s">
        <v>966</v>
      </c>
      <c r="E421" s="319"/>
      <c r="F421" s="320">
        <v>680</v>
      </c>
      <c r="G421" s="321">
        <v>2700</v>
      </c>
      <c r="H421" s="321">
        <v>2700</v>
      </c>
      <c r="I421" s="317" t="s">
        <v>2374</v>
      </c>
    </row>
    <row r="422" spans="1:9" ht="13.5">
      <c r="A422" s="88" t="s">
        <v>1260</v>
      </c>
      <c r="B422" s="86"/>
      <c r="C422" s="86"/>
      <c r="D422" s="86"/>
      <c r="E422" s="86"/>
      <c r="F422" s="86"/>
      <c r="G422" s="86"/>
      <c r="H422" s="86"/>
      <c r="I422" s="86"/>
    </row>
    <row r="423" spans="1:9" ht="25.5" customHeight="1">
      <c r="A423" s="99">
        <v>1</v>
      </c>
      <c r="B423" s="50">
        <v>0.2</v>
      </c>
      <c r="C423" s="50">
        <v>0.05</v>
      </c>
      <c r="D423" s="35" t="s">
        <v>1043</v>
      </c>
      <c r="E423" s="36"/>
      <c r="F423" s="52">
        <v>2145</v>
      </c>
      <c r="G423" s="70">
        <v>2145</v>
      </c>
      <c r="H423" s="70">
        <v>2145</v>
      </c>
      <c r="I423" s="35" t="s">
        <v>1055</v>
      </c>
    </row>
    <row r="424" spans="1:9" ht="13.5">
      <c r="A424" s="88" t="s">
        <v>1514</v>
      </c>
      <c r="B424" s="86"/>
      <c r="C424" s="86"/>
      <c r="D424" s="86"/>
      <c r="E424" s="86"/>
      <c r="F424" s="86"/>
      <c r="G424" s="228"/>
      <c r="H424" s="228"/>
      <c r="I424" s="86"/>
    </row>
    <row r="425" spans="1:9" ht="12.75">
      <c r="A425" s="21">
        <v>1</v>
      </c>
      <c r="B425" s="22">
        <v>0.15</v>
      </c>
      <c r="C425" s="28"/>
      <c r="D425" s="23" t="s">
        <v>1056</v>
      </c>
      <c r="E425" s="29"/>
      <c r="F425" s="25">
        <v>7000</v>
      </c>
      <c r="G425" s="69">
        <f>F425*1.1</f>
        <v>7700.000000000001</v>
      </c>
      <c r="H425" s="69">
        <v>7700</v>
      </c>
      <c r="I425" s="32" t="s">
        <v>959</v>
      </c>
    </row>
    <row r="426" spans="1:9" ht="24">
      <c r="A426" s="21">
        <v>2</v>
      </c>
      <c r="B426" s="22">
        <v>0.15</v>
      </c>
      <c r="C426" s="28"/>
      <c r="D426" s="23" t="s">
        <v>2002</v>
      </c>
      <c r="E426" s="29"/>
      <c r="F426" s="25">
        <v>24000</v>
      </c>
      <c r="G426" s="69">
        <v>36400</v>
      </c>
      <c r="H426" s="69">
        <v>36400</v>
      </c>
      <c r="I426" s="32" t="s">
        <v>960</v>
      </c>
    </row>
    <row r="427" spans="1:9" ht="24">
      <c r="A427" s="21">
        <v>3</v>
      </c>
      <c r="B427" s="22">
        <v>0.15</v>
      </c>
      <c r="C427" s="28"/>
      <c r="D427" s="23" t="s">
        <v>2003</v>
      </c>
      <c r="E427" s="29"/>
      <c r="F427" s="25">
        <v>16500</v>
      </c>
      <c r="G427" s="69">
        <f>F427*1.1</f>
        <v>18150</v>
      </c>
      <c r="H427" s="69">
        <v>18150</v>
      </c>
      <c r="I427" s="32" t="s">
        <v>961</v>
      </c>
    </row>
    <row r="428" spans="1:9" ht="36" thickBot="1">
      <c r="A428" s="164">
        <v>4</v>
      </c>
      <c r="D428" s="168" t="s">
        <v>1166</v>
      </c>
      <c r="E428" s="165"/>
      <c r="G428" s="315">
        <v>20000</v>
      </c>
      <c r="H428" s="315">
        <v>20000</v>
      </c>
      <c r="I428" s="169" t="s">
        <v>402</v>
      </c>
    </row>
    <row r="429" spans="1:9" ht="14.25" thickBot="1">
      <c r="A429" s="236" t="s">
        <v>2004</v>
      </c>
      <c r="B429" s="236"/>
      <c r="C429" s="236"/>
      <c r="D429" s="236"/>
      <c r="E429" s="236"/>
      <c r="F429" s="236"/>
      <c r="G429" s="316"/>
      <c r="H429" s="316"/>
      <c r="I429" s="236"/>
    </row>
    <row r="430" spans="1:9" ht="13.5">
      <c r="A430" s="49" t="s">
        <v>870</v>
      </c>
      <c r="B430" s="20"/>
      <c r="C430" s="20"/>
      <c r="D430" s="20"/>
      <c r="E430" s="20"/>
      <c r="F430" s="20"/>
      <c r="G430" s="218"/>
      <c r="H430" s="218"/>
      <c r="I430" s="20"/>
    </row>
    <row r="431" spans="1:9" ht="24">
      <c r="A431" s="21">
        <v>1</v>
      </c>
      <c r="B431" s="22">
        <v>0.2</v>
      </c>
      <c r="C431" s="22">
        <v>0.05</v>
      </c>
      <c r="D431" s="23" t="s">
        <v>2005</v>
      </c>
      <c r="E431" s="29"/>
      <c r="F431" s="25">
        <v>33000</v>
      </c>
      <c r="G431" s="69">
        <v>33000</v>
      </c>
      <c r="H431" s="69">
        <v>33000</v>
      </c>
      <c r="I431" s="23" t="s">
        <v>630</v>
      </c>
    </row>
    <row r="432" spans="1:9" ht="12.75">
      <c r="A432" s="21">
        <v>2</v>
      </c>
      <c r="B432" s="22">
        <v>0.2</v>
      </c>
      <c r="C432" s="22">
        <v>0.05</v>
      </c>
      <c r="D432" s="23" t="s">
        <v>631</v>
      </c>
      <c r="E432" s="29"/>
      <c r="F432" s="25">
        <v>100000</v>
      </c>
      <c r="G432" s="69">
        <v>100000</v>
      </c>
      <c r="H432" s="69">
        <v>100000</v>
      </c>
      <c r="I432" s="23" t="s">
        <v>632</v>
      </c>
    </row>
    <row r="433" spans="1:9" ht="12.75">
      <c r="A433" s="21">
        <v>3</v>
      </c>
      <c r="B433" s="22">
        <v>0.2</v>
      </c>
      <c r="C433" s="22">
        <v>0.05</v>
      </c>
      <c r="D433" s="23" t="s">
        <v>633</v>
      </c>
      <c r="E433" s="29"/>
      <c r="F433" s="25">
        <v>8400</v>
      </c>
      <c r="G433" s="69">
        <v>8400</v>
      </c>
      <c r="H433" s="69">
        <v>8400</v>
      </c>
      <c r="I433" s="23" t="s">
        <v>312</v>
      </c>
    </row>
    <row r="434" spans="1:9" ht="24" thickBot="1">
      <c r="A434" s="21">
        <v>4</v>
      </c>
      <c r="B434" s="22">
        <v>0.2</v>
      </c>
      <c r="C434" s="22">
        <v>0.05</v>
      </c>
      <c r="D434" s="23" t="s">
        <v>467</v>
      </c>
      <c r="E434" s="29"/>
      <c r="F434" s="25">
        <v>29000</v>
      </c>
      <c r="G434" s="69">
        <v>29000</v>
      </c>
      <c r="H434" s="69">
        <v>29000</v>
      </c>
      <c r="I434" s="23" t="s">
        <v>468</v>
      </c>
    </row>
    <row r="435" spans="1:9" ht="13.5">
      <c r="A435" s="49" t="s">
        <v>289</v>
      </c>
      <c r="B435" s="20"/>
      <c r="C435" s="20"/>
      <c r="D435" s="20"/>
      <c r="E435" s="20"/>
      <c r="F435" s="20"/>
      <c r="G435" s="218"/>
      <c r="H435" s="218"/>
      <c r="I435" s="20"/>
    </row>
    <row r="436" spans="1:9" ht="12.75" customHeight="1">
      <c r="A436" s="21">
        <v>1</v>
      </c>
      <c r="B436" s="22"/>
      <c r="C436" s="22"/>
      <c r="D436" s="32" t="s">
        <v>2332</v>
      </c>
      <c r="E436" s="29"/>
      <c r="F436" s="25"/>
      <c r="G436" s="69">
        <v>12000</v>
      </c>
      <c r="H436" s="69">
        <v>12000</v>
      </c>
      <c r="I436" s="32" t="s">
        <v>1089</v>
      </c>
    </row>
    <row r="437" spans="1:9" ht="14.25" thickBot="1">
      <c r="A437" s="54" t="s">
        <v>469</v>
      </c>
      <c r="B437" s="19"/>
      <c r="C437" s="19"/>
      <c r="D437" s="19"/>
      <c r="E437" s="19"/>
      <c r="F437" s="19"/>
      <c r="G437" s="220"/>
      <c r="H437" s="220"/>
      <c r="I437" s="19"/>
    </row>
    <row r="438" spans="1:9" ht="13.5">
      <c r="A438" s="49" t="s">
        <v>929</v>
      </c>
      <c r="B438" s="20"/>
      <c r="C438" s="20"/>
      <c r="D438" s="20"/>
      <c r="E438" s="20"/>
      <c r="F438" s="20"/>
      <c r="G438" s="218"/>
      <c r="H438" s="218"/>
      <c r="I438" s="20"/>
    </row>
    <row r="439" spans="1:9" ht="12.75">
      <c r="A439" s="21">
        <v>1</v>
      </c>
      <c r="B439" s="22">
        <v>0.2</v>
      </c>
      <c r="C439" s="22">
        <v>0.05</v>
      </c>
      <c r="D439" s="23" t="s">
        <v>470</v>
      </c>
      <c r="E439" s="29" t="s">
        <v>1266</v>
      </c>
      <c r="F439" s="25">
        <v>7200</v>
      </c>
      <c r="G439" s="69">
        <v>8000</v>
      </c>
      <c r="H439" s="69">
        <f>SUM(G439,G439/100*5)</f>
        <v>8400</v>
      </c>
      <c r="I439" s="23" t="s">
        <v>471</v>
      </c>
    </row>
    <row r="440" spans="1:9" ht="12.75">
      <c r="A440" s="21">
        <v>2</v>
      </c>
      <c r="B440" s="22">
        <v>0.2</v>
      </c>
      <c r="C440" s="22">
        <v>0.05</v>
      </c>
      <c r="D440" s="23" t="s">
        <v>472</v>
      </c>
      <c r="E440" s="29" t="s">
        <v>1266</v>
      </c>
      <c r="F440" s="25">
        <v>15400</v>
      </c>
      <c r="G440" s="69">
        <v>17000</v>
      </c>
      <c r="H440" s="69">
        <f>SUM(G440,G440/100*5)</f>
        <v>17850</v>
      </c>
      <c r="I440" s="23" t="s">
        <v>2082</v>
      </c>
    </row>
    <row r="441" spans="1:9" ht="13.5" thickBot="1">
      <c r="A441" s="21">
        <v>3</v>
      </c>
      <c r="B441" s="22">
        <v>0.2</v>
      </c>
      <c r="C441" s="22">
        <v>0.05</v>
      </c>
      <c r="D441" s="23" t="s">
        <v>2083</v>
      </c>
      <c r="E441" s="29" t="s">
        <v>1266</v>
      </c>
      <c r="F441" s="25">
        <v>17600</v>
      </c>
      <c r="G441" s="69">
        <v>19500</v>
      </c>
      <c r="H441" s="69">
        <f>SUM(G441,G441/100*5)</f>
        <v>20475</v>
      </c>
      <c r="I441" s="23" t="s">
        <v>1033</v>
      </c>
    </row>
    <row r="442" spans="1:9" ht="13.5">
      <c r="A442" s="243" t="s">
        <v>121</v>
      </c>
      <c r="B442" s="30"/>
      <c r="C442" s="30"/>
      <c r="D442" s="30"/>
      <c r="E442" s="30"/>
      <c r="F442" s="30"/>
      <c r="G442" s="30"/>
      <c r="H442" s="30"/>
      <c r="I442" s="30"/>
    </row>
    <row r="443" spans="1:9" ht="24.75" customHeight="1">
      <c r="A443" s="237">
        <v>1</v>
      </c>
      <c r="B443" s="245"/>
      <c r="C443" s="245"/>
      <c r="D443" s="81" t="s">
        <v>122</v>
      </c>
      <c r="E443" s="338" t="s">
        <v>405</v>
      </c>
      <c r="F443" s="35"/>
      <c r="G443" s="337">
        <v>28500</v>
      </c>
      <c r="H443" s="337">
        <v>37200</v>
      </c>
      <c r="I443" s="81" t="s">
        <v>2034</v>
      </c>
    </row>
    <row r="444" spans="1:9" ht="24.75" customHeight="1">
      <c r="A444" s="244">
        <v>2</v>
      </c>
      <c r="B444" s="245"/>
      <c r="C444" s="245"/>
      <c r="D444" s="35" t="s">
        <v>122</v>
      </c>
      <c r="E444" s="338" t="s">
        <v>405</v>
      </c>
      <c r="F444" s="35"/>
      <c r="G444" s="337"/>
      <c r="H444" s="337">
        <v>29200</v>
      </c>
      <c r="I444" s="81" t="s">
        <v>2500</v>
      </c>
    </row>
    <row r="445" spans="1:9" ht="24" thickBot="1">
      <c r="A445" s="244">
        <v>2</v>
      </c>
      <c r="B445" s="245"/>
      <c r="C445" s="245"/>
      <c r="D445" s="81" t="s">
        <v>2486</v>
      </c>
      <c r="E445" s="338"/>
      <c r="F445" s="35"/>
      <c r="G445" s="337">
        <v>7250</v>
      </c>
      <c r="H445" s="337">
        <v>7500</v>
      </c>
      <c r="I445" s="81" t="s">
        <v>2487</v>
      </c>
    </row>
    <row r="446" spans="1:9" ht="13.5">
      <c r="A446" s="20" t="s">
        <v>1515</v>
      </c>
      <c r="B446" s="20"/>
      <c r="C446" s="20"/>
      <c r="D446" s="20"/>
      <c r="E446" s="20"/>
      <c r="F446" s="20"/>
      <c r="G446" s="20"/>
      <c r="H446" s="20"/>
      <c r="I446" s="20"/>
    </row>
    <row r="447" spans="1:9" ht="12.75">
      <c r="A447" s="21">
        <v>2</v>
      </c>
      <c r="B447" s="22">
        <v>0.15</v>
      </c>
      <c r="C447" s="28"/>
      <c r="D447" s="23" t="s">
        <v>1034</v>
      </c>
      <c r="E447" s="29"/>
      <c r="F447" s="25">
        <v>24000</v>
      </c>
      <c r="G447" s="69">
        <f aca="true" t="shared" si="6" ref="G447:G454">F447*1.1</f>
        <v>26400.000000000004</v>
      </c>
      <c r="H447" s="69">
        <v>28000</v>
      </c>
      <c r="I447" s="23" t="s">
        <v>1035</v>
      </c>
    </row>
    <row r="448" spans="1:9" ht="12.75">
      <c r="A448" s="21">
        <v>4</v>
      </c>
      <c r="B448" s="22">
        <v>0.15</v>
      </c>
      <c r="C448" s="28"/>
      <c r="D448" s="23" t="s">
        <v>1965</v>
      </c>
      <c r="E448" s="29"/>
      <c r="F448" s="25">
        <v>36000</v>
      </c>
      <c r="G448" s="69">
        <f t="shared" si="6"/>
        <v>39600</v>
      </c>
      <c r="H448" s="69">
        <v>39600</v>
      </c>
      <c r="I448" s="23" t="s">
        <v>1081</v>
      </c>
    </row>
    <row r="449" spans="1:9" ht="12.75">
      <c r="A449" s="21">
        <v>5</v>
      </c>
      <c r="B449" s="22">
        <v>0.15</v>
      </c>
      <c r="C449" s="28"/>
      <c r="D449" s="23" t="s">
        <v>1281</v>
      </c>
      <c r="E449" s="29"/>
      <c r="F449" s="25">
        <v>15000</v>
      </c>
      <c r="G449" s="69">
        <f t="shared" si="6"/>
        <v>16500</v>
      </c>
      <c r="H449" s="69">
        <v>16500</v>
      </c>
      <c r="I449" s="23" t="s">
        <v>1282</v>
      </c>
    </row>
    <row r="450" spans="1:9" ht="12.75">
      <c r="A450" s="21">
        <v>6</v>
      </c>
      <c r="B450" s="22">
        <v>0.15</v>
      </c>
      <c r="C450" s="28"/>
      <c r="D450" s="32" t="s">
        <v>1398</v>
      </c>
      <c r="E450" s="29"/>
      <c r="F450" s="25">
        <v>18000</v>
      </c>
      <c r="G450" s="69">
        <f t="shared" si="6"/>
        <v>19800</v>
      </c>
      <c r="H450" s="69">
        <v>19800</v>
      </c>
      <c r="I450" s="23" t="s">
        <v>1283</v>
      </c>
    </row>
    <row r="451" spans="1:9" ht="12.75">
      <c r="A451" s="21">
        <v>7</v>
      </c>
      <c r="B451" s="22">
        <v>0.15</v>
      </c>
      <c r="C451" s="28"/>
      <c r="D451" s="23" t="s">
        <v>1284</v>
      </c>
      <c r="E451" s="29"/>
      <c r="F451" s="25">
        <v>75000</v>
      </c>
      <c r="G451" s="69">
        <f t="shared" si="6"/>
        <v>82500</v>
      </c>
      <c r="H451" s="69">
        <v>82500</v>
      </c>
      <c r="I451" s="23" t="s">
        <v>1285</v>
      </c>
    </row>
    <row r="452" spans="1:9" ht="12.75">
      <c r="A452" s="21">
        <v>8</v>
      </c>
      <c r="B452" s="22">
        <v>0.15</v>
      </c>
      <c r="C452" s="28"/>
      <c r="D452" s="23" t="s">
        <v>1286</v>
      </c>
      <c r="E452" s="29"/>
      <c r="F452" s="25">
        <v>75000</v>
      </c>
      <c r="G452" s="69">
        <f t="shared" si="6"/>
        <v>82500</v>
      </c>
      <c r="H452" s="69">
        <v>82500</v>
      </c>
      <c r="I452" s="23" t="s">
        <v>1287</v>
      </c>
    </row>
    <row r="453" spans="1:9" ht="12.75">
      <c r="A453" s="21">
        <v>9</v>
      </c>
      <c r="B453" s="22"/>
      <c r="C453" s="28"/>
      <c r="D453" s="32" t="s">
        <v>860</v>
      </c>
      <c r="E453" s="29"/>
      <c r="F453" s="25"/>
      <c r="G453" s="69"/>
      <c r="H453" s="69">
        <v>12000</v>
      </c>
      <c r="I453" s="23"/>
    </row>
    <row r="454" spans="1:9" ht="12.75">
      <c r="A454" s="21">
        <v>10</v>
      </c>
      <c r="B454" s="22">
        <v>0.15</v>
      </c>
      <c r="C454" s="28"/>
      <c r="D454" s="23" t="s">
        <v>1288</v>
      </c>
      <c r="E454" s="24" t="s">
        <v>1266</v>
      </c>
      <c r="F454" s="25">
        <v>18000</v>
      </c>
      <c r="G454" s="69">
        <f t="shared" si="6"/>
        <v>19800</v>
      </c>
      <c r="H454" s="69">
        <v>19800</v>
      </c>
      <c r="I454" s="32" t="s">
        <v>520</v>
      </c>
    </row>
    <row r="455" spans="1:9" ht="12.75">
      <c r="A455" s="21">
        <v>11</v>
      </c>
      <c r="B455" s="22">
        <v>0.15</v>
      </c>
      <c r="C455" s="28"/>
      <c r="D455" s="23" t="s">
        <v>1289</v>
      </c>
      <c r="E455" s="29"/>
      <c r="F455" s="25">
        <v>12000</v>
      </c>
      <c r="G455" s="69">
        <v>14500</v>
      </c>
      <c r="H455" s="69">
        <v>14500</v>
      </c>
      <c r="I455" s="32" t="s">
        <v>1989</v>
      </c>
    </row>
    <row r="456" spans="1:9" ht="12.75">
      <c r="A456" s="21">
        <v>12</v>
      </c>
      <c r="B456" s="22"/>
      <c r="C456" s="28"/>
      <c r="D456" s="32" t="s">
        <v>1988</v>
      </c>
      <c r="E456" s="29"/>
      <c r="F456" s="25"/>
      <c r="G456" s="69">
        <v>42000</v>
      </c>
      <c r="H456" s="69">
        <v>42000</v>
      </c>
      <c r="I456" s="32" t="s">
        <v>1990</v>
      </c>
    </row>
    <row r="457" spans="1:9" ht="14.25" thickBot="1">
      <c r="A457" s="19" t="s">
        <v>1290</v>
      </c>
      <c r="B457" s="19"/>
      <c r="C457" s="19"/>
      <c r="D457" s="19"/>
      <c r="E457" s="19"/>
      <c r="F457" s="19"/>
      <c r="G457" s="220"/>
      <c r="H457" s="220"/>
      <c r="I457" s="19"/>
    </row>
    <row r="458" spans="1:9" ht="13.5">
      <c r="A458" s="49" t="s">
        <v>2026</v>
      </c>
      <c r="B458" s="20"/>
      <c r="C458" s="20"/>
      <c r="D458" s="20"/>
      <c r="E458" s="20"/>
      <c r="F458" s="20"/>
      <c r="G458" s="218"/>
      <c r="H458" s="218"/>
      <c r="I458" s="20"/>
    </row>
    <row r="459" spans="1:9" ht="24">
      <c r="A459" s="21">
        <v>1</v>
      </c>
      <c r="B459" s="22">
        <v>0.2</v>
      </c>
      <c r="C459" s="22">
        <v>0.05</v>
      </c>
      <c r="D459" s="23" t="s">
        <v>1291</v>
      </c>
      <c r="E459" s="58" t="s">
        <v>1266</v>
      </c>
      <c r="F459" s="25">
        <v>116600</v>
      </c>
      <c r="G459" s="69">
        <v>116600</v>
      </c>
      <c r="H459" s="69">
        <f>SUM(G459,G459/100*5)</f>
        <v>122430</v>
      </c>
      <c r="I459" s="23" t="s">
        <v>2296</v>
      </c>
    </row>
    <row r="460" spans="1:9" ht="24">
      <c r="A460" s="21">
        <v>2</v>
      </c>
      <c r="B460" s="22">
        <v>0.2</v>
      </c>
      <c r="C460" s="22">
        <v>0.05</v>
      </c>
      <c r="D460" s="32" t="s">
        <v>848</v>
      </c>
      <c r="E460" s="58" t="s">
        <v>1266</v>
      </c>
      <c r="F460" s="25">
        <v>8000</v>
      </c>
      <c r="G460" s="69">
        <v>8000</v>
      </c>
      <c r="H460" s="69">
        <f>SUM(G460,G460/100*5)</f>
        <v>8400</v>
      </c>
      <c r="I460" s="32" t="s">
        <v>849</v>
      </c>
    </row>
    <row r="461" spans="1:9" ht="23.25" customHeight="1">
      <c r="A461" s="21">
        <v>3</v>
      </c>
      <c r="B461" s="22">
        <v>0.2</v>
      </c>
      <c r="C461" s="22">
        <v>0.05</v>
      </c>
      <c r="D461" s="32" t="s">
        <v>1359</v>
      </c>
      <c r="E461" s="58" t="s">
        <v>1266</v>
      </c>
      <c r="F461" s="25">
        <v>25500</v>
      </c>
      <c r="G461" s="69">
        <v>25500</v>
      </c>
      <c r="H461" s="69">
        <f>SUM(G461,G461/100*5)</f>
        <v>26775</v>
      </c>
      <c r="I461" s="32" t="s">
        <v>265</v>
      </c>
    </row>
    <row r="462" spans="1:9" ht="24" thickBot="1">
      <c r="A462" s="21">
        <v>4</v>
      </c>
      <c r="B462" s="22">
        <v>0.2</v>
      </c>
      <c r="C462" s="22">
        <v>0.05</v>
      </c>
      <c r="D462" s="32" t="s">
        <v>1360</v>
      </c>
      <c r="E462" s="58" t="s">
        <v>1266</v>
      </c>
      <c r="F462" s="25">
        <v>20100</v>
      </c>
      <c r="G462" s="69">
        <v>20100</v>
      </c>
      <c r="H462" s="69">
        <f>SUM(G462,G462/100*5)</f>
        <v>21105</v>
      </c>
      <c r="I462" s="32" t="s">
        <v>1358</v>
      </c>
    </row>
    <row r="463" spans="1:9" ht="13.5">
      <c r="A463" s="49" t="s">
        <v>2027</v>
      </c>
      <c r="B463" s="20"/>
      <c r="C463" s="20"/>
      <c r="D463" s="20"/>
      <c r="E463" s="20"/>
      <c r="F463" s="20"/>
      <c r="G463" s="218"/>
      <c r="H463" s="218"/>
      <c r="I463" s="20"/>
    </row>
    <row r="464" spans="1:9" ht="36" thickBot="1">
      <c r="A464" s="21">
        <v>1</v>
      </c>
      <c r="B464" s="28" t="s">
        <v>814</v>
      </c>
      <c r="C464" s="28" t="s">
        <v>814</v>
      </c>
      <c r="D464" s="23" t="s">
        <v>271</v>
      </c>
      <c r="E464" s="29"/>
      <c r="F464" s="25">
        <v>42000</v>
      </c>
      <c r="G464" s="69">
        <v>42000</v>
      </c>
      <c r="H464" s="69">
        <v>42000</v>
      </c>
      <c r="I464" s="32" t="s">
        <v>2133</v>
      </c>
    </row>
    <row r="465" spans="1:9" ht="13.5">
      <c r="A465" s="49" t="s">
        <v>1516</v>
      </c>
      <c r="B465" s="20"/>
      <c r="C465" s="20"/>
      <c r="D465" s="20"/>
      <c r="E465" s="20"/>
      <c r="F465" s="20"/>
      <c r="G465" s="218"/>
      <c r="H465" s="218"/>
      <c r="I465" s="20"/>
    </row>
    <row r="466" spans="1:9" ht="12.75">
      <c r="A466" s="21">
        <v>1</v>
      </c>
      <c r="B466" s="22">
        <v>0.15</v>
      </c>
      <c r="C466" s="28"/>
      <c r="D466" s="23" t="s">
        <v>2134</v>
      </c>
      <c r="E466" s="29"/>
      <c r="F466" s="25">
        <v>39600</v>
      </c>
      <c r="G466" s="69">
        <f>F466*1.1</f>
        <v>43560</v>
      </c>
      <c r="H466" s="69">
        <v>43560</v>
      </c>
      <c r="I466" s="23" t="s">
        <v>2135</v>
      </c>
    </row>
    <row r="467" spans="1:9" ht="12.75">
      <c r="A467" s="21">
        <v>2</v>
      </c>
      <c r="B467" s="22">
        <v>0.15</v>
      </c>
      <c r="C467" s="28"/>
      <c r="D467" s="23" t="s">
        <v>2136</v>
      </c>
      <c r="E467" s="29"/>
      <c r="F467" s="25">
        <v>46200</v>
      </c>
      <c r="G467" s="69">
        <f>F467*1.1</f>
        <v>50820.00000000001</v>
      </c>
      <c r="H467" s="69">
        <v>50820</v>
      </c>
      <c r="I467" s="23" t="s">
        <v>2137</v>
      </c>
    </row>
    <row r="468" spans="1:9" ht="12.75">
      <c r="A468" s="21">
        <v>3</v>
      </c>
      <c r="B468" s="22">
        <v>0.15</v>
      </c>
      <c r="C468" s="28"/>
      <c r="D468" s="23" t="s">
        <v>2138</v>
      </c>
      <c r="E468" s="29"/>
      <c r="F468" s="25">
        <v>75000</v>
      </c>
      <c r="G468" s="69">
        <f>F468*1.1</f>
        <v>82500</v>
      </c>
      <c r="H468" s="69">
        <v>82500</v>
      </c>
      <c r="I468" s="32" t="s">
        <v>1949</v>
      </c>
    </row>
    <row r="469" spans="1:9" ht="12.75">
      <c r="A469" s="162">
        <v>4</v>
      </c>
      <c r="B469" s="79"/>
      <c r="C469" s="79"/>
      <c r="D469" s="78" t="s">
        <v>861</v>
      </c>
      <c r="E469" s="79"/>
      <c r="F469" s="79"/>
      <c r="G469" s="79"/>
      <c r="H469" s="303">
        <v>36000</v>
      </c>
      <c r="I469" s="79"/>
    </row>
    <row r="470" spans="1:9" ht="12.75">
      <c r="A470" s="330">
        <v>5</v>
      </c>
      <c r="B470" s="50">
        <v>0.15</v>
      </c>
      <c r="C470" s="51"/>
      <c r="D470" s="35" t="s">
        <v>2139</v>
      </c>
      <c r="E470" s="36"/>
      <c r="F470" s="52">
        <v>64000</v>
      </c>
      <c r="G470" s="70">
        <f>F470*1.1</f>
        <v>70400</v>
      </c>
      <c r="H470" s="70">
        <v>70400</v>
      </c>
      <c r="I470" s="35" t="s">
        <v>2140</v>
      </c>
    </row>
    <row r="471" spans="1:9" ht="13.5">
      <c r="A471" s="19" t="s">
        <v>2141</v>
      </c>
      <c r="B471" s="19"/>
      <c r="C471" s="19"/>
      <c r="D471" s="19"/>
      <c r="E471" s="19"/>
      <c r="F471" s="19"/>
      <c r="G471" s="220"/>
      <c r="H471" s="220"/>
      <c r="I471" s="19"/>
    </row>
    <row r="472" spans="1:9" ht="12.75">
      <c r="A472" s="21">
        <v>1</v>
      </c>
      <c r="B472" s="22">
        <v>0.15</v>
      </c>
      <c r="C472" s="28"/>
      <c r="D472" s="23" t="s">
        <v>2142</v>
      </c>
      <c r="E472" s="29"/>
      <c r="F472" s="25">
        <v>12000</v>
      </c>
      <c r="G472" s="69">
        <f>F472*1.1</f>
        <v>13200.000000000002</v>
      </c>
      <c r="H472" s="69">
        <v>15200</v>
      </c>
      <c r="I472" s="23" t="s">
        <v>2143</v>
      </c>
    </row>
    <row r="473" spans="1:9" ht="15">
      <c r="A473" s="21">
        <v>2</v>
      </c>
      <c r="B473" s="22">
        <v>0.15</v>
      </c>
      <c r="C473" s="28"/>
      <c r="D473" s="23" t="s">
        <v>2144</v>
      </c>
      <c r="E473" s="58" t="s">
        <v>540</v>
      </c>
      <c r="F473" s="25">
        <v>39600</v>
      </c>
      <c r="G473" s="69">
        <f>F473*1.1</f>
        <v>43560</v>
      </c>
      <c r="H473" s="69">
        <v>43560</v>
      </c>
      <c r="I473" s="23" t="s">
        <v>2145</v>
      </c>
    </row>
    <row r="474" spans="1:9" ht="12.75">
      <c r="A474" s="21">
        <v>3</v>
      </c>
      <c r="B474" s="22">
        <v>0.15</v>
      </c>
      <c r="C474" s="28"/>
      <c r="D474" s="23" t="s">
        <v>2146</v>
      </c>
      <c r="E474" s="29" t="s">
        <v>1266</v>
      </c>
      <c r="F474" s="25">
        <v>69000</v>
      </c>
      <c r="G474" s="69">
        <f>F474*1.1</f>
        <v>75900</v>
      </c>
      <c r="H474" s="69">
        <v>75900</v>
      </c>
      <c r="I474" s="23" t="s">
        <v>2155</v>
      </c>
    </row>
    <row r="475" spans="1:9" ht="15">
      <c r="A475" s="21">
        <v>4</v>
      </c>
      <c r="B475" s="50">
        <v>0.15</v>
      </c>
      <c r="C475" s="51"/>
      <c r="D475" s="35" t="s">
        <v>2156</v>
      </c>
      <c r="E475" s="263" t="s">
        <v>540</v>
      </c>
      <c r="F475" s="52">
        <v>55000</v>
      </c>
      <c r="G475" s="70">
        <f>F475*1.1</f>
        <v>60500.00000000001</v>
      </c>
      <c r="H475" s="70">
        <v>60500</v>
      </c>
      <c r="I475" s="35" t="s">
        <v>1178</v>
      </c>
    </row>
    <row r="476" spans="1:9" ht="13.5">
      <c r="A476" s="98" t="s">
        <v>2348</v>
      </c>
      <c r="B476" s="96"/>
      <c r="C476" s="96"/>
      <c r="D476" s="96"/>
      <c r="E476" s="96"/>
      <c r="F476" s="96"/>
      <c r="G476" s="221"/>
      <c r="H476" s="221"/>
      <c r="I476" s="96"/>
    </row>
    <row r="477" spans="1:9" ht="12.75">
      <c r="A477" s="64">
        <v>1</v>
      </c>
      <c r="B477" s="65"/>
      <c r="C477" s="66"/>
      <c r="D477" s="97" t="s">
        <v>2349</v>
      </c>
      <c r="E477" s="36" t="s">
        <v>1266</v>
      </c>
      <c r="F477" s="68"/>
      <c r="G477" s="71">
        <v>38400</v>
      </c>
      <c r="H477" s="71">
        <v>38400</v>
      </c>
      <c r="I477" s="97" t="s">
        <v>1744</v>
      </c>
    </row>
    <row r="478" spans="1:9" ht="13.5">
      <c r="A478" s="19" t="s">
        <v>1179</v>
      </c>
      <c r="B478" s="19"/>
      <c r="C478" s="19"/>
      <c r="D478" s="19"/>
      <c r="E478" s="19"/>
      <c r="F478" s="19"/>
      <c r="G478" s="220"/>
      <c r="H478" s="220"/>
      <c r="I478" s="19"/>
    </row>
    <row r="479" spans="1:9" ht="12.75">
      <c r="A479" s="21">
        <v>1</v>
      </c>
      <c r="B479" s="22">
        <v>0.15</v>
      </c>
      <c r="C479" s="28"/>
      <c r="D479" s="23" t="s">
        <v>1090</v>
      </c>
      <c r="E479" s="29"/>
      <c r="F479" s="25">
        <v>13200</v>
      </c>
      <c r="G479" s="69">
        <f>F479*1.1</f>
        <v>14520.000000000002</v>
      </c>
      <c r="H479" s="69">
        <v>14520</v>
      </c>
      <c r="I479" s="23" t="s">
        <v>1682</v>
      </c>
    </row>
    <row r="480" spans="1:9" ht="24">
      <c r="A480" s="21">
        <v>2</v>
      </c>
      <c r="B480" s="22">
        <v>0.15</v>
      </c>
      <c r="C480" s="28"/>
      <c r="D480" s="23" t="s">
        <v>1683</v>
      </c>
      <c r="E480" s="29"/>
      <c r="F480" s="25">
        <v>7200</v>
      </c>
      <c r="G480" s="69">
        <v>12000</v>
      </c>
      <c r="H480" s="69">
        <v>12000</v>
      </c>
      <c r="I480" s="32" t="s">
        <v>478</v>
      </c>
    </row>
    <row r="481" spans="1:9" ht="12.75">
      <c r="A481" s="21">
        <v>3</v>
      </c>
      <c r="B481" s="22">
        <v>0.15</v>
      </c>
      <c r="C481" s="28"/>
      <c r="D481" s="23" t="s">
        <v>1684</v>
      </c>
      <c r="E481" s="29"/>
      <c r="F481" s="25">
        <v>18000</v>
      </c>
      <c r="G481" s="69">
        <f>F481*1.1</f>
        <v>19800</v>
      </c>
      <c r="H481" s="69">
        <v>19800</v>
      </c>
      <c r="I481" s="23" t="s">
        <v>52</v>
      </c>
    </row>
    <row r="482" spans="1:9" ht="13.5">
      <c r="A482" s="19" t="s">
        <v>995</v>
      </c>
      <c r="B482" s="19"/>
      <c r="C482" s="19"/>
      <c r="D482" s="19"/>
      <c r="E482" s="19"/>
      <c r="F482" s="19"/>
      <c r="G482" s="220"/>
      <c r="H482" s="220"/>
      <c r="I482" s="19"/>
    </row>
    <row r="483" spans="1:9" ht="12.75">
      <c r="A483" s="21">
        <v>1</v>
      </c>
      <c r="B483" s="22">
        <v>0.15</v>
      </c>
      <c r="C483" s="28"/>
      <c r="D483" s="23" t="s">
        <v>996</v>
      </c>
      <c r="E483" s="29"/>
      <c r="F483" s="33">
        <v>20000</v>
      </c>
      <c r="G483" s="69">
        <f>F483*1.1</f>
        <v>22000</v>
      </c>
      <c r="H483" s="69">
        <v>22000</v>
      </c>
      <c r="I483" s="32" t="s">
        <v>1422</v>
      </c>
    </row>
    <row r="484" spans="1:9" ht="12.75">
      <c r="A484" s="21">
        <v>2</v>
      </c>
      <c r="B484" s="22">
        <v>0.15</v>
      </c>
      <c r="C484" s="28"/>
      <c r="D484" s="23" t="s">
        <v>2273</v>
      </c>
      <c r="E484" s="29"/>
      <c r="F484" s="25">
        <v>24000</v>
      </c>
      <c r="G484" s="69">
        <f>F484*1.1</f>
        <v>26400.000000000004</v>
      </c>
      <c r="H484" s="69">
        <v>26400</v>
      </c>
      <c r="I484" s="23" t="s">
        <v>2274</v>
      </c>
    </row>
    <row r="485" spans="1:9" ht="24">
      <c r="A485" s="21">
        <v>3</v>
      </c>
      <c r="B485" s="22">
        <v>0.15</v>
      </c>
      <c r="C485" s="28"/>
      <c r="D485" s="23" t="s">
        <v>1704</v>
      </c>
      <c r="E485" s="29"/>
      <c r="F485" s="25">
        <v>25750</v>
      </c>
      <c r="G485" s="69">
        <v>30000</v>
      </c>
      <c r="H485" s="69">
        <v>30000</v>
      </c>
      <c r="I485" s="32" t="s">
        <v>1773</v>
      </c>
    </row>
    <row r="486" spans="1:9" ht="13.5">
      <c r="A486" s="19" t="s">
        <v>1333</v>
      </c>
      <c r="B486" s="19"/>
      <c r="C486" s="19"/>
      <c r="D486" s="19"/>
      <c r="E486" s="19"/>
      <c r="F486" s="19"/>
      <c r="G486" s="220"/>
      <c r="H486" s="220"/>
      <c r="I486" s="19"/>
    </row>
    <row r="487" spans="1:9" ht="12.75">
      <c r="A487" s="21">
        <v>1</v>
      </c>
      <c r="B487" s="22">
        <v>0.15</v>
      </c>
      <c r="C487" s="28"/>
      <c r="D487" s="23" t="s">
        <v>1334</v>
      </c>
      <c r="E487" s="29"/>
      <c r="F487" s="25">
        <v>30000</v>
      </c>
      <c r="G487" s="69">
        <f>F487*1.1</f>
        <v>33000</v>
      </c>
      <c r="H487" s="69">
        <v>33000</v>
      </c>
      <c r="I487" s="23" t="s">
        <v>1335</v>
      </c>
    </row>
    <row r="488" spans="1:9" ht="12.75">
      <c r="A488" s="21">
        <v>2</v>
      </c>
      <c r="B488" s="22"/>
      <c r="C488" s="28"/>
      <c r="D488" s="23" t="s">
        <v>1336</v>
      </c>
      <c r="E488" s="36" t="s">
        <v>1266</v>
      </c>
      <c r="F488" s="25">
        <v>12000</v>
      </c>
      <c r="G488" s="69">
        <f>F488*1.1</f>
        <v>13200.000000000002</v>
      </c>
      <c r="H488" s="69">
        <v>13200</v>
      </c>
      <c r="I488" s="23" t="s">
        <v>1337</v>
      </c>
    </row>
    <row r="489" spans="1:9" ht="13.5">
      <c r="A489" s="54" t="s">
        <v>1919</v>
      </c>
      <c r="B489" s="19"/>
      <c r="C489" s="19"/>
      <c r="D489" s="19"/>
      <c r="E489" s="19"/>
      <c r="F489" s="19"/>
      <c r="G489" s="220"/>
      <c r="H489" s="220"/>
      <c r="I489" s="19"/>
    </row>
    <row r="490" spans="1:9" ht="12.75">
      <c r="A490" s="21">
        <v>1</v>
      </c>
      <c r="B490" s="22"/>
      <c r="C490" s="28"/>
      <c r="D490" s="23" t="s">
        <v>1920</v>
      </c>
      <c r="E490" s="29"/>
      <c r="F490" s="25"/>
      <c r="G490" s="69">
        <v>77850</v>
      </c>
      <c r="H490" s="69">
        <v>77850</v>
      </c>
      <c r="I490" s="32" t="s">
        <v>1921</v>
      </c>
    </row>
    <row r="491" spans="1:9" ht="13.5">
      <c r="A491" s="92" t="s">
        <v>353</v>
      </c>
      <c r="B491" s="93"/>
      <c r="C491" s="93"/>
      <c r="D491" s="93"/>
      <c r="E491" s="93"/>
      <c r="F491" s="93"/>
      <c r="G491" s="222"/>
      <c r="H491" s="222"/>
      <c r="I491" s="93"/>
    </row>
    <row r="492" spans="1:9" ht="24">
      <c r="A492" s="21">
        <v>1</v>
      </c>
      <c r="B492" s="22"/>
      <c r="C492" s="28"/>
      <c r="D492" s="32" t="s">
        <v>354</v>
      </c>
      <c r="E492" s="29"/>
      <c r="F492" s="25"/>
      <c r="G492" s="69">
        <v>75000</v>
      </c>
      <c r="H492" s="69">
        <v>75000</v>
      </c>
      <c r="I492" s="32" t="s">
        <v>669</v>
      </c>
    </row>
    <row r="493" spans="1:9" ht="24">
      <c r="A493" s="21">
        <v>2</v>
      </c>
      <c r="B493" s="22"/>
      <c r="C493" s="28"/>
      <c r="D493" s="32" t="s">
        <v>2040</v>
      </c>
      <c r="E493" s="29"/>
      <c r="F493" s="25"/>
      <c r="G493" s="69">
        <v>75000</v>
      </c>
      <c r="H493" s="69">
        <v>75000</v>
      </c>
      <c r="I493" s="32" t="s">
        <v>1167</v>
      </c>
    </row>
    <row r="494" spans="1:9" ht="13.5">
      <c r="A494" s="19" t="s">
        <v>1338</v>
      </c>
      <c r="B494" s="19"/>
      <c r="C494" s="19"/>
      <c r="D494" s="19"/>
      <c r="E494" s="19"/>
      <c r="F494" s="19"/>
      <c r="G494" s="220"/>
      <c r="H494" s="220"/>
      <c r="I494" s="19"/>
    </row>
    <row r="495" spans="1:9" ht="13.5" customHeight="1">
      <c r="A495" s="21">
        <v>1</v>
      </c>
      <c r="B495" s="23"/>
      <c r="C495" s="28"/>
      <c r="D495" s="23" t="s">
        <v>1339</v>
      </c>
      <c r="E495" s="29"/>
      <c r="F495" s="25">
        <v>6000</v>
      </c>
      <c r="G495" s="69">
        <f>F495*1.1</f>
        <v>6600.000000000001</v>
      </c>
      <c r="H495" s="69">
        <v>6600</v>
      </c>
      <c r="I495" s="32" t="s">
        <v>1340</v>
      </c>
    </row>
    <row r="496" spans="1:9" ht="24">
      <c r="A496" s="21">
        <v>2</v>
      </c>
      <c r="B496" s="22"/>
      <c r="C496" s="28"/>
      <c r="D496" s="32" t="s">
        <v>1997</v>
      </c>
      <c r="E496" s="29"/>
      <c r="F496" s="25"/>
      <c r="G496" s="69">
        <v>14000</v>
      </c>
      <c r="H496" s="69">
        <v>14000</v>
      </c>
      <c r="I496" s="32" t="s">
        <v>294</v>
      </c>
    </row>
    <row r="497" spans="1:9" ht="24">
      <c r="A497" s="21">
        <v>3</v>
      </c>
      <c r="B497" s="22"/>
      <c r="C497" s="28"/>
      <c r="D497" s="32" t="s">
        <v>293</v>
      </c>
      <c r="E497" s="29"/>
      <c r="F497" s="25"/>
      <c r="G497" s="69">
        <v>14000</v>
      </c>
      <c r="H497" s="69">
        <v>14000</v>
      </c>
      <c r="I497" s="32" t="s">
        <v>295</v>
      </c>
    </row>
    <row r="498" spans="1:9" ht="14.25" thickBot="1">
      <c r="A498" s="19" t="s">
        <v>232</v>
      </c>
      <c r="B498" s="19"/>
      <c r="C498" s="19"/>
      <c r="D498" s="19"/>
      <c r="E498" s="19"/>
      <c r="F498" s="19"/>
      <c r="G498" s="220"/>
      <c r="H498" s="220"/>
      <c r="I498" s="19"/>
    </row>
    <row r="499" spans="1:9" ht="13.5">
      <c r="A499" s="49" t="s">
        <v>92</v>
      </c>
      <c r="B499" s="20"/>
      <c r="C499" s="20"/>
      <c r="D499" s="20"/>
      <c r="E499" s="20"/>
      <c r="F499" s="20"/>
      <c r="G499" s="218"/>
      <c r="H499" s="218"/>
      <c r="I499" s="20"/>
    </row>
    <row r="500" spans="1:9" ht="12.75">
      <c r="A500" s="21">
        <v>1</v>
      </c>
      <c r="B500" s="22">
        <v>0.15</v>
      </c>
      <c r="C500" s="28"/>
      <c r="D500" s="23" t="s">
        <v>1316</v>
      </c>
      <c r="E500" s="29"/>
      <c r="F500" s="25">
        <v>16800</v>
      </c>
      <c r="G500" s="69">
        <v>21000</v>
      </c>
      <c r="H500" s="69">
        <v>21000</v>
      </c>
      <c r="I500" s="32" t="s">
        <v>884</v>
      </c>
    </row>
    <row r="501" spans="1:9" ht="12.75">
      <c r="A501" s="21">
        <v>2</v>
      </c>
      <c r="B501" s="22">
        <v>0.15</v>
      </c>
      <c r="C501" s="28"/>
      <c r="D501" s="23" t="s">
        <v>1317</v>
      </c>
      <c r="E501" s="29"/>
      <c r="F501" s="25">
        <v>19800</v>
      </c>
      <c r="G501" s="69">
        <f>F501*1.1</f>
        <v>21780</v>
      </c>
      <c r="H501" s="69">
        <v>21780</v>
      </c>
      <c r="I501" s="23" t="s">
        <v>1318</v>
      </c>
    </row>
    <row r="502" spans="1:9" ht="13.5" thickBot="1">
      <c r="A502" s="21">
        <v>3</v>
      </c>
      <c r="B502" s="22">
        <v>0.15</v>
      </c>
      <c r="C502" s="28"/>
      <c r="D502" s="23" t="s">
        <v>1319</v>
      </c>
      <c r="E502" s="29"/>
      <c r="F502" s="25">
        <v>24000</v>
      </c>
      <c r="G502" s="69">
        <f>F502*1.1</f>
        <v>26400.000000000004</v>
      </c>
      <c r="H502" s="69">
        <v>26400</v>
      </c>
      <c r="I502" s="23" t="s">
        <v>1320</v>
      </c>
    </row>
    <row r="503" spans="1:9" ht="13.5">
      <c r="A503" s="85" t="s">
        <v>133</v>
      </c>
      <c r="B503" s="84"/>
      <c r="C503" s="84"/>
      <c r="D503" s="84"/>
      <c r="E503" s="84"/>
      <c r="F503" s="84"/>
      <c r="G503" s="223"/>
      <c r="H503" s="223"/>
      <c r="I503" s="84"/>
    </row>
    <row r="504" spans="1:9" ht="24">
      <c r="A504" s="21">
        <v>1</v>
      </c>
      <c r="B504" s="22"/>
      <c r="C504" s="22"/>
      <c r="D504" s="32" t="s">
        <v>134</v>
      </c>
      <c r="E504" s="29"/>
      <c r="F504" s="25">
        <v>25700</v>
      </c>
      <c r="G504" s="69">
        <v>15370</v>
      </c>
      <c r="H504" s="69">
        <v>15370</v>
      </c>
      <c r="I504" s="32" t="s">
        <v>40</v>
      </c>
    </row>
    <row r="505" spans="1:9" ht="14.25" thickBot="1">
      <c r="A505" s="54" t="s">
        <v>1321</v>
      </c>
      <c r="B505" s="19"/>
      <c r="C505" s="19"/>
      <c r="D505" s="19"/>
      <c r="E505" s="19"/>
      <c r="F505" s="19"/>
      <c r="G505" s="220"/>
      <c r="H505" s="220"/>
      <c r="I505" s="19"/>
    </row>
    <row r="506" spans="1:9" ht="13.5">
      <c r="A506" s="84" t="s">
        <v>443</v>
      </c>
      <c r="B506" s="84"/>
      <c r="C506" s="84"/>
      <c r="D506" s="84"/>
      <c r="E506" s="84"/>
      <c r="F506" s="84"/>
      <c r="G506" s="223"/>
      <c r="H506" s="223"/>
      <c r="I506" s="84"/>
    </row>
    <row r="507" spans="1:9" ht="13.5">
      <c r="A507" s="87" t="s">
        <v>444</v>
      </c>
      <c r="B507" s="87"/>
      <c r="C507" s="87"/>
      <c r="D507" s="87"/>
      <c r="E507" s="87"/>
      <c r="F507" s="87"/>
      <c r="G507" s="224"/>
      <c r="H507" s="224"/>
      <c r="I507" s="87"/>
    </row>
    <row r="508" spans="1:9" ht="24">
      <c r="A508" s="21">
        <v>1</v>
      </c>
      <c r="B508" s="22">
        <v>0.2</v>
      </c>
      <c r="C508" s="22">
        <v>0.05</v>
      </c>
      <c r="D508" s="23" t="s">
        <v>445</v>
      </c>
      <c r="E508" s="29"/>
      <c r="F508" s="25">
        <v>15500</v>
      </c>
      <c r="G508" s="69">
        <v>15500</v>
      </c>
      <c r="H508" s="69">
        <v>15500</v>
      </c>
      <c r="I508" s="23" t="s">
        <v>2089</v>
      </c>
    </row>
    <row r="509" spans="1:9" ht="24">
      <c r="A509" s="21">
        <v>2</v>
      </c>
      <c r="B509" s="22">
        <v>0.2</v>
      </c>
      <c r="C509" s="22">
        <v>0.05</v>
      </c>
      <c r="D509" s="23" t="s">
        <v>2090</v>
      </c>
      <c r="E509" s="29"/>
      <c r="F509" s="25">
        <v>19800</v>
      </c>
      <c r="G509" s="69">
        <v>19800</v>
      </c>
      <c r="H509" s="69">
        <v>19800</v>
      </c>
      <c r="I509" s="23" t="s">
        <v>2091</v>
      </c>
    </row>
    <row r="510" spans="1:9" ht="12.75">
      <c r="A510" s="21">
        <v>3</v>
      </c>
      <c r="B510" s="22">
        <v>0.2</v>
      </c>
      <c r="C510" s="22">
        <v>0.05</v>
      </c>
      <c r="D510" s="23" t="s">
        <v>2092</v>
      </c>
      <c r="E510" s="29"/>
      <c r="F510" s="25">
        <v>31200</v>
      </c>
      <c r="G510" s="69">
        <v>31200</v>
      </c>
      <c r="H510" s="69">
        <v>31200</v>
      </c>
      <c r="I510" s="23" t="s">
        <v>1504</v>
      </c>
    </row>
    <row r="511" spans="1:9" ht="12.75">
      <c r="A511" s="21">
        <v>4</v>
      </c>
      <c r="B511" s="22">
        <v>0.2</v>
      </c>
      <c r="C511" s="22">
        <v>0.05</v>
      </c>
      <c r="D511" s="23" t="s">
        <v>1505</v>
      </c>
      <c r="E511" s="29"/>
      <c r="F511" s="25">
        <v>31800</v>
      </c>
      <c r="G511" s="69">
        <v>31800</v>
      </c>
      <c r="H511" s="69">
        <v>31800</v>
      </c>
      <c r="I511" s="23" t="s">
        <v>2117</v>
      </c>
    </row>
    <row r="512" spans="1:9" ht="12.75">
      <c r="A512" s="21">
        <v>5</v>
      </c>
      <c r="B512" s="22">
        <v>0.2</v>
      </c>
      <c r="C512" s="22">
        <v>0.05</v>
      </c>
      <c r="D512" s="23" t="s">
        <v>2118</v>
      </c>
      <c r="E512" s="29"/>
      <c r="F512" s="25">
        <v>29700</v>
      </c>
      <c r="G512" s="69">
        <v>29700</v>
      </c>
      <c r="H512" s="69">
        <v>29700</v>
      </c>
      <c r="I512" s="23" t="s">
        <v>2119</v>
      </c>
    </row>
    <row r="513" spans="1:9" ht="24">
      <c r="A513" s="21">
        <v>6</v>
      </c>
      <c r="B513" s="22"/>
      <c r="C513" s="22"/>
      <c r="D513" s="23" t="s">
        <v>2120</v>
      </c>
      <c r="E513" s="29"/>
      <c r="F513" s="25"/>
      <c r="G513" s="69">
        <v>40000</v>
      </c>
      <c r="H513" s="69">
        <v>40000</v>
      </c>
      <c r="I513" s="32" t="s">
        <v>2217</v>
      </c>
    </row>
    <row r="514" spans="1:9" s="284" customFormat="1" ht="24">
      <c r="A514" s="293">
        <v>7</v>
      </c>
      <c r="B514" s="294">
        <v>0.2</v>
      </c>
      <c r="C514" s="294">
        <v>0.05</v>
      </c>
      <c r="D514" s="295" t="s">
        <v>453</v>
      </c>
      <c r="E514" s="300"/>
      <c r="F514" s="297">
        <v>15500</v>
      </c>
      <c r="G514" s="301">
        <v>31500</v>
      </c>
      <c r="H514" s="301">
        <v>31500</v>
      </c>
      <c r="I514" s="295" t="s">
        <v>454</v>
      </c>
    </row>
    <row r="515" spans="1:9" s="284" customFormat="1" ht="24">
      <c r="A515" s="293">
        <v>8</v>
      </c>
      <c r="B515" s="294">
        <v>0.2</v>
      </c>
      <c r="C515" s="294">
        <v>0.05</v>
      </c>
      <c r="D515" s="295" t="s">
        <v>455</v>
      </c>
      <c r="E515" s="300"/>
      <c r="F515" s="297">
        <v>15500</v>
      </c>
      <c r="G515" s="301">
        <v>34900</v>
      </c>
      <c r="H515" s="301">
        <v>34900</v>
      </c>
      <c r="I515" s="295" t="s">
        <v>182</v>
      </c>
    </row>
    <row r="516" spans="1:9" s="284" customFormat="1" ht="24">
      <c r="A516" s="293">
        <v>9</v>
      </c>
      <c r="B516" s="294">
        <v>0.2</v>
      </c>
      <c r="C516" s="294">
        <v>0.05</v>
      </c>
      <c r="D516" s="295" t="s">
        <v>183</v>
      </c>
      <c r="E516" s="300"/>
      <c r="F516" s="297">
        <v>15500</v>
      </c>
      <c r="G516" s="301">
        <v>37800</v>
      </c>
      <c r="H516" s="301">
        <v>37800</v>
      </c>
      <c r="I516" s="295" t="s">
        <v>184</v>
      </c>
    </row>
    <row r="517" spans="1:9" s="284" customFormat="1" ht="24">
      <c r="A517" s="293">
        <v>10</v>
      </c>
      <c r="B517" s="294">
        <v>0.2</v>
      </c>
      <c r="C517" s="294">
        <v>0.05</v>
      </c>
      <c r="D517" s="295" t="s">
        <v>185</v>
      </c>
      <c r="E517" s="300"/>
      <c r="F517" s="297">
        <v>15500</v>
      </c>
      <c r="G517" s="301">
        <v>39900</v>
      </c>
      <c r="H517" s="301">
        <v>39900</v>
      </c>
      <c r="I517" s="295" t="s">
        <v>186</v>
      </c>
    </row>
    <row r="518" spans="1:9" s="284" customFormat="1" ht="24">
      <c r="A518" s="293">
        <v>11</v>
      </c>
      <c r="B518" s="294">
        <v>0.2</v>
      </c>
      <c r="C518" s="294">
        <v>0.05</v>
      </c>
      <c r="D518" s="295" t="s">
        <v>187</v>
      </c>
      <c r="E518" s="300"/>
      <c r="F518" s="297">
        <v>15500</v>
      </c>
      <c r="G518" s="301">
        <v>32200</v>
      </c>
      <c r="H518" s="301">
        <v>32200</v>
      </c>
      <c r="I518" s="295" t="s">
        <v>188</v>
      </c>
    </row>
    <row r="519" spans="1:9" s="284" customFormat="1" ht="24">
      <c r="A519" s="293">
        <v>12</v>
      </c>
      <c r="B519" s="294">
        <v>0.2</v>
      </c>
      <c r="C519" s="294">
        <v>0.05</v>
      </c>
      <c r="D519" s="295" t="s">
        <v>189</v>
      </c>
      <c r="E519" s="300"/>
      <c r="F519" s="297">
        <v>15500</v>
      </c>
      <c r="G519" s="301">
        <v>35700</v>
      </c>
      <c r="H519" s="301">
        <v>35700</v>
      </c>
      <c r="I519" s="295" t="s">
        <v>1110</v>
      </c>
    </row>
    <row r="520" spans="1:9" s="284" customFormat="1" ht="24">
      <c r="A520" s="293">
        <v>13</v>
      </c>
      <c r="B520" s="294">
        <v>0.2</v>
      </c>
      <c r="C520" s="294">
        <v>0.05</v>
      </c>
      <c r="D520" s="295" t="s">
        <v>1111</v>
      </c>
      <c r="E520" s="300"/>
      <c r="F520" s="297">
        <v>15500</v>
      </c>
      <c r="G520" s="301">
        <v>39000</v>
      </c>
      <c r="H520" s="301">
        <v>39000</v>
      </c>
      <c r="I520" s="295" t="s">
        <v>1112</v>
      </c>
    </row>
    <row r="521" spans="1:9" s="284" customFormat="1" ht="24">
      <c r="A521" s="293">
        <v>14</v>
      </c>
      <c r="B521" s="294">
        <v>0.2</v>
      </c>
      <c r="C521" s="294">
        <v>0.05</v>
      </c>
      <c r="D521" s="295" t="s">
        <v>1113</v>
      </c>
      <c r="E521" s="300"/>
      <c r="F521" s="297">
        <v>15500</v>
      </c>
      <c r="G521" s="301">
        <v>40500</v>
      </c>
      <c r="H521" s="301">
        <v>40500</v>
      </c>
      <c r="I521" s="295" t="s">
        <v>1114</v>
      </c>
    </row>
    <row r="522" spans="1:9" s="284" customFormat="1" ht="12.75">
      <c r="A522" s="293">
        <v>15</v>
      </c>
      <c r="B522" s="294">
        <v>0.2</v>
      </c>
      <c r="C522" s="294">
        <v>0.05</v>
      </c>
      <c r="D522" s="295" t="s">
        <v>1115</v>
      </c>
      <c r="E522" s="300"/>
      <c r="F522" s="297">
        <v>15500</v>
      </c>
      <c r="G522" s="301">
        <v>17160</v>
      </c>
      <c r="H522" s="301">
        <v>17160</v>
      </c>
      <c r="I522" s="295" t="s">
        <v>1116</v>
      </c>
    </row>
    <row r="523" spans="1:9" s="284" customFormat="1" ht="12.75" customHeight="1">
      <c r="A523" s="293">
        <v>16</v>
      </c>
      <c r="B523" s="294">
        <v>0.2</v>
      </c>
      <c r="C523" s="294">
        <v>0.05</v>
      </c>
      <c r="D523" s="295" t="s">
        <v>1117</v>
      </c>
      <c r="E523" s="300"/>
      <c r="F523" s="297">
        <v>15500</v>
      </c>
      <c r="G523" s="301">
        <v>18900</v>
      </c>
      <c r="H523" s="301">
        <v>18900</v>
      </c>
      <c r="I523" s="295" t="s">
        <v>1118</v>
      </c>
    </row>
    <row r="524" spans="1:9" s="284" customFormat="1" ht="12.75" customHeight="1">
      <c r="A524" s="293">
        <v>17</v>
      </c>
      <c r="B524" s="294">
        <v>0.2</v>
      </c>
      <c r="C524" s="294">
        <v>0.05</v>
      </c>
      <c r="D524" s="295" t="s">
        <v>1119</v>
      </c>
      <c r="E524" s="300"/>
      <c r="F524" s="297">
        <v>15500</v>
      </c>
      <c r="G524" s="301">
        <v>22500</v>
      </c>
      <c r="H524" s="301">
        <v>22500</v>
      </c>
      <c r="I524" s="295" t="s">
        <v>1120</v>
      </c>
    </row>
    <row r="525" spans="1:9" s="284" customFormat="1" ht="12.75">
      <c r="A525" s="293">
        <v>18</v>
      </c>
      <c r="B525" s="294">
        <v>0.2</v>
      </c>
      <c r="C525" s="294">
        <v>0.05</v>
      </c>
      <c r="D525" s="295" t="s">
        <v>1121</v>
      </c>
      <c r="E525" s="300"/>
      <c r="F525" s="297">
        <v>15500</v>
      </c>
      <c r="G525" s="301">
        <v>17160</v>
      </c>
      <c r="H525" s="301">
        <v>17160</v>
      </c>
      <c r="I525" s="295" t="s">
        <v>1122</v>
      </c>
    </row>
    <row r="526" spans="1:9" s="284" customFormat="1" ht="12.75" customHeight="1">
      <c r="A526" s="293">
        <v>19</v>
      </c>
      <c r="B526" s="294">
        <v>0.2</v>
      </c>
      <c r="C526" s="294">
        <v>0.05</v>
      </c>
      <c r="D526" s="295" t="s">
        <v>1123</v>
      </c>
      <c r="E526" s="300"/>
      <c r="F526" s="297">
        <v>15500</v>
      </c>
      <c r="G526" s="301">
        <v>18900</v>
      </c>
      <c r="H526" s="301">
        <v>18900</v>
      </c>
      <c r="I526" s="295" t="s">
        <v>1124</v>
      </c>
    </row>
    <row r="527" spans="1:9" s="284" customFormat="1" ht="12.75" customHeight="1" thickBot="1">
      <c r="A527" s="293">
        <v>20</v>
      </c>
      <c r="B527" s="294">
        <v>0.2</v>
      </c>
      <c r="C527" s="294">
        <v>0.05</v>
      </c>
      <c r="D527" s="295" t="s">
        <v>1125</v>
      </c>
      <c r="E527" s="300"/>
      <c r="F527" s="297">
        <v>15500</v>
      </c>
      <c r="G527" s="301">
        <v>22500</v>
      </c>
      <c r="H527" s="301">
        <v>22500</v>
      </c>
      <c r="I527" s="295" t="s">
        <v>1126</v>
      </c>
    </row>
    <row r="528" spans="1:9" ht="13.5">
      <c r="A528" s="20" t="s">
        <v>2121</v>
      </c>
      <c r="B528" s="20"/>
      <c r="C528" s="20"/>
      <c r="D528" s="20"/>
      <c r="E528" s="20"/>
      <c r="F528" s="20"/>
      <c r="G528" s="218"/>
      <c r="H528" s="218"/>
      <c r="I528" s="20"/>
    </row>
    <row r="529" spans="1:9" ht="12.75">
      <c r="A529" s="21">
        <v>1</v>
      </c>
      <c r="B529" s="22">
        <v>0.2</v>
      </c>
      <c r="C529" s="22">
        <v>0.05</v>
      </c>
      <c r="D529" s="23" t="s">
        <v>2122</v>
      </c>
      <c r="E529" s="29" t="s">
        <v>1266</v>
      </c>
      <c r="F529" s="25">
        <v>6200</v>
      </c>
      <c r="G529" s="69">
        <v>6200</v>
      </c>
      <c r="H529" s="69">
        <f aca="true" t="shared" si="7" ref="H529:H550">SUM(G529,G529/100*5)</f>
        <v>6510</v>
      </c>
      <c r="I529" s="23" t="s">
        <v>331</v>
      </c>
    </row>
    <row r="530" spans="1:9" ht="12.75">
      <c r="A530" s="21">
        <v>2</v>
      </c>
      <c r="B530" s="22">
        <v>0.2</v>
      </c>
      <c r="C530" s="22">
        <v>0.05</v>
      </c>
      <c r="D530" s="23" t="s">
        <v>332</v>
      </c>
      <c r="E530" s="29" t="s">
        <v>1266</v>
      </c>
      <c r="F530" s="25">
        <v>7370</v>
      </c>
      <c r="G530" s="69">
        <v>7370</v>
      </c>
      <c r="H530" s="69">
        <f t="shared" si="7"/>
        <v>7738.5</v>
      </c>
      <c r="I530" s="23" t="s">
        <v>333</v>
      </c>
    </row>
    <row r="531" spans="1:9" ht="12.75">
      <c r="A531" s="21">
        <v>3</v>
      </c>
      <c r="B531" s="22">
        <v>0.2</v>
      </c>
      <c r="C531" s="22">
        <v>0.05</v>
      </c>
      <c r="D531" s="23" t="s">
        <v>634</v>
      </c>
      <c r="E531" s="29" t="s">
        <v>1266</v>
      </c>
      <c r="F531" s="25">
        <v>6600</v>
      </c>
      <c r="G531" s="69">
        <v>6600</v>
      </c>
      <c r="H531" s="69">
        <f t="shared" si="7"/>
        <v>6930</v>
      </c>
      <c r="I531" s="23" t="s">
        <v>2410</v>
      </c>
    </row>
    <row r="532" spans="1:9" ht="12.75">
      <c r="A532" s="21">
        <v>4</v>
      </c>
      <c r="B532" s="22">
        <v>0.2</v>
      </c>
      <c r="C532" s="22">
        <v>0.05</v>
      </c>
      <c r="D532" s="23" t="s">
        <v>2411</v>
      </c>
      <c r="E532" s="29" t="s">
        <v>1266</v>
      </c>
      <c r="F532" s="25">
        <v>7700</v>
      </c>
      <c r="G532" s="69">
        <v>7700</v>
      </c>
      <c r="H532" s="69">
        <f t="shared" si="7"/>
        <v>8085</v>
      </c>
      <c r="I532" s="23" t="s">
        <v>2412</v>
      </c>
    </row>
    <row r="533" spans="1:9" ht="12.75">
      <c r="A533" s="21">
        <v>5</v>
      </c>
      <c r="B533" s="22">
        <v>0.2</v>
      </c>
      <c r="C533" s="22">
        <v>0.05</v>
      </c>
      <c r="D533" s="23" t="s">
        <v>2413</v>
      </c>
      <c r="E533" s="24" t="s">
        <v>1266</v>
      </c>
      <c r="F533" s="25">
        <v>7400</v>
      </c>
      <c r="G533" s="69">
        <v>7400</v>
      </c>
      <c r="H533" s="69">
        <f t="shared" si="7"/>
        <v>7770</v>
      </c>
      <c r="I533" s="23" t="s">
        <v>257</v>
      </c>
    </row>
    <row r="534" spans="1:9" ht="12.75">
      <c r="A534" s="21">
        <v>6</v>
      </c>
      <c r="B534" s="22">
        <v>0.2</v>
      </c>
      <c r="C534" s="22">
        <v>0.05</v>
      </c>
      <c r="D534" s="23" t="s">
        <v>258</v>
      </c>
      <c r="E534" s="29" t="s">
        <v>1266</v>
      </c>
      <c r="F534" s="25">
        <v>7850</v>
      </c>
      <c r="G534" s="69">
        <v>7850</v>
      </c>
      <c r="H534" s="69">
        <f t="shared" si="7"/>
        <v>8242.5</v>
      </c>
      <c r="I534" s="23" t="s">
        <v>259</v>
      </c>
    </row>
    <row r="535" spans="1:9" ht="12.75">
      <c r="A535" s="21">
        <v>7</v>
      </c>
      <c r="B535" s="22">
        <v>0.2</v>
      </c>
      <c r="C535" s="22">
        <v>0.05</v>
      </c>
      <c r="D535" s="23" t="s">
        <v>260</v>
      </c>
      <c r="E535" s="29" t="s">
        <v>1266</v>
      </c>
      <c r="F535" s="25">
        <v>8500</v>
      </c>
      <c r="G535" s="69">
        <v>8500</v>
      </c>
      <c r="H535" s="69">
        <f t="shared" si="7"/>
        <v>8925</v>
      </c>
      <c r="I535" s="23" t="s">
        <v>261</v>
      </c>
    </row>
    <row r="536" spans="1:9" ht="13.5" thickBot="1">
      <c r="A536" s="21">
        <v>8</v>
      </c>
      <c r="B536" s="22">
        <v>0.2</v>
      </c>
      <c r="C536" s="22">
        <v>0.05</v>
      </c>
      <c r="D536" s="23" t="s">
        <v>262</v>
      </c>
      <c r="E536" s="29" t="s">
        <v>1266</v>
      </c>
      <c r="F536" s="25">
        <v>7150</v>
      </c>
      <c r="G536" s="69">
        <v>7150</v>
      </c>
      <c r="H536" s="69">
        <f t="shared" si="7"/>
        <v>7507.5</v>
      </c>
      <c r="I536" s="23" t="s">
        <v>263</v>
      </c>
    </row>
    <row r="537" spans="1:9" ht="13.5">
      <c r="A537" s="49" t="s">
        <v>1423</v>
      </c>
      <c r="B537" s="20"/>
      <c r="C537" s="20"/>
      <c r="D537" s="20"/>
      <c r="E537" s="20"/>
      <c r="F537" s="20"/>
      <c r="G537" s="218"/>
      <c r="H537" s="218"/>
      <c r="I537" s="20"/>
    </row>
    <row r="538" spans="1:9" ht="12.75">
      <c r="A538" s="21">
        <v>1</v>
      </c>
      <c r="B538" s="22">
        <v>0.2</v>
      </c>
      <c r="C538" s="22">
        <v>0.05</v>
      </c>
      <c r="D538" s="23" t="s">
        <v>264</v>
      </c>
      <c r="E538" s="29" t="s">
        <v>1266</v>
      </c>
      <c r="F538" s="25">
        <v>12300</v>
      </c>
      <c r="G538" s="69">
        <v>12300</v>
      </c>
      <c r="H538" s="69">
        <f t="shared" si="7"/>
        <v>12915</v>
      </c>
      <c r="I538" s="23" t="s">
        <v>1457</v>
      </c>
    </row>
    <row r="539" spans="1:9" ht="12.75">
      <c r="A539" s="21">
        <v>2</v>
      </c>
      <c r="B539" s="22">
        <v>0.2</v>
      </c>
      <c r="C539" s="22">
        <v>0.05</v>
      </c>
      <c r="D539" s="23" t="s">
        <v>1458</v>
      </c>
      <c r="E539" s="29" t="s">
        <v>1266</v>
      </c>
      <c r="F539" s="25">
        <v>13600</v>
      </c>
      <c r="G539" s="69">
        <v>13600</v>
      </c>
      <c r="H539" s="69">
        <f t="shared" si="7"/>
        <v>14280</v>
      </c>
      <c r="I539" s="23" t="s">
        <v>1459</v>
      </c>
    </row>
    <row r="540" spans="1:9" ht="12.75">
      <c r="A540" s="21">
        <v>3</v>
      </c>
      <c r="B540" s="22">
        <v>0.2</v>
      </c>
      <c r="C540" s="22">
        <v>0.05</v>
      </c>
      <c r="D540" s="23" t="s">
        <v>1460</v>
      </c>
      <c r="E540" s="29" t="s">
        <v>1266</v>
      </c>
      <c r="F540" s="25">
        <v>11700</v>
      </c>
      <c r="G540" s="69">
        <v>11700</v>
      </c>
      <c r="H540" s="69">
        <f t="shared" si="7"/>
        <v>12285</v>
      </c>
      <c r="I540" s="23" t="s">
        <v>1461</v>
      </c>
    </row>
    <row r="541" spans="1:9" ht="12.75">
      <c r="A541" s="21">
        <v>4</v>
      </c>
      <c r="B541" s="22">
        <v>0.2</v>
      </c>
      <c r="C541" s="22">
        <v>0.05</v>
      </c>
      <c r="D541" s="23" t="s">
        <v>1462</v>
      </c>
      <c r="E541" s="29" t="s">
        <v>1266</v>
      </c>
      <c r="F541" s="25">
        <v>13600</v>
      </c>
      <c r="G541" s="69">
        <v>13600</v>
      </c>
      <c r="H541" s="69">
        <f t="shared" si="7"/>
        <v>14280</v>
      </c>
      <c r="I541" s="23" t="s">
        <v>1463</v>
      </c>
    </row>
    <row r="542" spans="1:9" ht="13.5" thickBot="1">
      <c r="A542" s="21">
        <v>5</v>
      </c>
      <c r="B542" s="22">
        <v>0.2</v>
      </c>
      <c r="C542" s="22">
        <v>0.05</v>
      </c>
      <c r="D542" s="23" t="s">
        <v>1464</v>
      </c>
      <c r="E542" s="29" t="s">
        <v>1266</v>
      </c>
      <c r="F542" s="25">
        <v>13600</v>
      </c>
      <c r="G542" s="69">
        <v>13600</v>
      </c>
      <c r="H542" s="69">
        <f t="shared" si="7"/>
        <v>14280</v>
      </c>
      <c r="I542" s="23" t="s">
        <v>1465</v>
      </c>
    </row>
    <row r="543" spans="1:9" ht="13.5">
      <c r="A543" s="49" t="s">
        <v>1424</v>
      </c>
      <c r="B543" s="20"/>
      <c r="C543" s="20"/>
      <c r="D543" s="20"/>
      <c r="E543" s="20"/>
      <c r="F543" s="20"/>
      <c r="G543" s="218"/>
      <c r="H543" s="218"/>
      <c r="I543" s="20"/>
    </row>
    <row r="544" spans="1:9" ht="12.75">
      <c r="A544" s="21">
        <v>1</v>
      </c>
      <c r="B544" s="22">
        <v>0.2</v>
      </c>
      <c r="C544" s="22">
        <v>0.05</v>
      </c>
      <c r="D544" s="23" t="s">
        <v>1466</v>
      </c>
      <c r="E544" s="29" t="s">
        <v>1266</v>
      </c>
      <c r="F544" s="25">
        <v>26800</v>
      </c>
      <c r="G544" s="69">
        <v>26800</v>
      </c>
      <c r="H544" s="69">
        <f t="shared" si="7"/>
        <v>28140</v>
      </c>
      <c r="I544" s="23" t="s">
        <v>1467</v>
      </c>
    </row>
    <row r="545" spans="1:9" ht="12.75">
      <c r="A545" s="21">
        <v>2</v>
      </c>
      <c r="B545" s="22">
        <v>0.2</v>
      </c>
      <c r="C545" s="22">
        <v>0.05</v>
      </c>
      <c r="D545" s="23" t="s">
        <v>1468</v>
      </c>
      <c r="E545" s="29" t="s">
        <v>1266</v>
      </c>
      <c r="F545" s="25">
        <v>22300</v>
      </c>
      <c r="G545" s="69">
        <v>22300</v>
      </c>
      <c r="H545" s="69">
        <f t="shared" si="7"/>
        <v>23415</v>
      </c>
      <c r="I545" s="23" t="s">
        <v>76</v>
      </c>
    </row>
    <row r="546" spans="1:9" ht="12.75">
      <c r="A546" s="21">
        <v>3</v>
      </c>
      <c r="B546" s="22">
        <v>0.2</v>
      </c>
      <c r="C546" s="22">
        <v>0.05</v>
      </c>
      <c r="D546" s="23" t="s">
        <v>77</v>
      </c>
      <c r="E546" s="29" t="s">
        <v>1266</v>
      </c>
      <c r="F546" s="25">
        <v>23900</v>
      </c>
      <c r="G546" s="69">
        <v>23900</v>
      </c>
      <c r="H546" s="69">
        <f t="shared" si="7"/>
        <v>25095</v>
      </c>
      <c r="I546" s="23" t="s">
        <v>78</v>
      </c>
    </row>
    <row r="547" spans="1:9" ht="12.75">
      <c r="A547" s="21">
        <v>4</v>
      </c>
      <c r="B547" s="22">
        <v>0.2</v>
      </c>
      <c r="C547" s="22">
        <v>0.05</v>
      </c>
      <c r="D547" s="23" t="s">
        <v>607</v>
      </c>
      <c r="E547" s="29" t="s">
        <v>1266</v>
      </c>
      <c r="F547" s="25">
        <v>21000</v>
      </c>
      <c r="G547" s="69">
        <v>21000</v>
      </c>
      <c r="H547" s="69">
        <f t="shared" si="7"/>
        <v>22050</v>
      </c>
      <c r="I547" s="23" t="s">
        <v>608</v>
      </c>
    </row>
    <row r="548" spans="1:9" ht="12.75">
      <c r="A548" s="21">
        <v>5</v>
      </c>
      <c r="B548" s="22">
        <v>0.2</v>
      </c>
      <c r="C548" s="22">
        <v>0.05</v>
      </c>
      <c r="D548" s="23" t="s">
        <v>609</v>
      </c>
      <c r="E548" s="29" t="s">
        <v>1266</v>
      </c>
      <c r="F548" s="25">
        <v>23200</v>
      </c>
      <c r="G548" s="69">
        <v>23200</v>
      </c>
      <c r="H548" s="69">
        <f t="shared" si="7"/>
        <v>24360</v>
      </c>
      <c r="I548" s="23" t="s">
        <v>610</v>
      </c>
    </row>
    <row r="549" spans="1:9" ht="12.75">
      <c r="A549" s="21">
        <v>6</v>
      </c>
      <c r="B549" s="22">
        <v>0.2</v>
      </c>
      <c r="C549" s="22">
        <v>0.05</v>
      </c>
      <c r="D549" s="23" t="s">
        <v>1554</v>
      </c>
      <c r="E549" s="29" t="s">
        <v>1266</v>
      </c>
      <c r="F549" s="25">
        <v>21500</v>
      </c>
      <c r="G549" s="69">
        <v>21500</v>
      </c>
      <c r="H549" s="69">
        <f t="shared" si="7"/>
        <v>22575</v>
      </c>
      <c r="I549" s="23" t="s">
        <v>1555</v>
      </c>
    </row>
    <row r="550" spans="1:9" ht="12.75" customHeight="1" thickBot="1">
      <c r="A550" s="21">
        <v>7</v>
      </c>
      <c r="B550" s="22">
        <v>0.2</v>
      </c>
      <c r="C550" s="22">
        <v>0.05</v>
      </c>
      <c r="D550" s="23" t="s">
        <v>1556</v>
      </c>
      <c r="E550" s="29" t="s">
        <v>1266</v>
      </c>
      <c r="F550" s="25">
        <v>20700</v>
      </c>
      <c r="G550" s="69">
        <v>20700</v>
      </c>
      <c r="H550" s="69">
        <f t="shared" si="7"/>
        <v>21735</v>
      </c>
      <c r="I550" s="23" t="s">
        <v>1557</v>
      </c>
    </row>
    <row r="551" spans="1:9" ht="13.5">
      <c r="A551" s="49" t="s">
        <v>440</v>
      </c>
      <c r="B551" s="20"/>
      <c r="C551" s="20"/>
      <c r="D551" s="20"/>
      <c r="E551" s="20"/>
      <c r="F551" s="20"/>
      <c r="G551" s="218"/>
      <c r="H551" s="218"/>
      <c r="I551" s="20"/>
    </row>
    <row r="552" spans="1:9" ht="14.25" customHeight="1">
      <c r="A552" s="21">
        <v>1</v>
      </c>
      <c r="B552" s="22">
        <v>0.2</v>
      </c>
      <c r="C552" s="22">
        <v>0.05</v>
      </c>
      <c r="D552" s="23" t="s">
        <v>1558</v>
      </c>
      <c r="E552" s="29"/>
      <c r="F552" s="25">
        <v>49400</v>
      </c>
      <c r="G552" s="69">
        <v>49400</v>
      </c>
      <c r="H552" s="69">
        <v>49400</v>
      </c>
      <c r="I552" s="23" t="s">
        <v>517</v>
      </c>
    </row>
    <row r="553" spans="1:9" ht="15" customHeight="1">
      <c r="A553" s="21">
        <v>2</v>
      </c>
      <c r="B553" s="22">
        <v>0.2</v>
      </c>
      <c r="C553" s="22">
        <v>0.05</v>
      </c>
      <c r="D553" s="23" t="s">
        <v>518</v>
      </c>
      <c r="E553" s="29"/>
      <c r="F553" s="25">
        <v>53900</v>
      </c>
      <c r="G553" s="69">
        <v>53900</v>
      </c>
      <c r="H553" s="69">
        <v>53900</v>
      </c>
      <c r="I553" s="23" t="s">
        <v>919</v>
      </c>
    </row>
    <row r="554" spans="1:9" ht="13.5" customHeight="1">
      <c r="A554" s="21">
        <v>3</v>
      </c>
      <c r="B554" s="22">
        <v>0.2</v>
      </c>
      <c r="C554" s="22">
        <v>0.05</v>
      </c>
      <c r="D554" s="23" t="s">
        <v>920</v>
      </c>
      <c r="E554" s="29"/>
      <c r="F554" s="25">
        <v>59500</v>
      </c>
      <c r="G554" s="69">
        <v>59500</v>
      </c>
      <c r="H554" s="69">
        <v>59500</v>
      </c>
      <c r="I554" s="23" t="s">
        <v>762</v>
      </c>
    </row>
    <row r="555" spans="1:9" ht="14.25" customHeight="1">
      <c r="A555" s="21">
        <v>4</v>
      </c>
      <c r="B555" s="22">
        <v>0.2</v>
      </c>
      <c r="C555" s="22">
        <v>0.05</v>
      </c>
      <c r="D555" s="23" t="s">
        <v>763</v>
      </c>
      <c r="E555" s="29"/>
      <c r="F555" s="25">
        <v>48900</v>
      </c>
      <c r="G555" s="69">
        <v>48900</v>
      </c>
      <c r="H555" s="69">
        <v>48900</v>
      </c>
      <c r="I555" s="23" t="s">
        <v>764</v>
      </c>
    </row>
    <row r="556" spans="1:9" ht="13.5" customHeight="1">
      <c r="A556" s="21">
        <v>5</v>
      </c>
      <c r="B556" s="22">
        <v>0.2</v>
      </c>
      <c r="C556" s="22">
        <v>0.05</v>
      </c>
      <c r="D556" s="23" t="s">
        <v>765</v>
      </c>
      <c r="E556" s="29"/>
      <c r="F556" s="25">
        <v>48700</v>
      </c>
      <c r="G556" s="69">
        <v>48700</v>
      </c>
      <c r="H556" s="69">
        <v>48700</v>
      </c>
      <c r="I556" s="23" t="s">
        <v>766</v>
      </c>
    </row>
    <row r="557" spans="1:9" ht="13.5" customHeight="1">
      <c r="A557" s="21">
        <v>6</v>
      </c>
      <c r="B557" s="22">
        <v>0.2</v>
      </c>
      <c r="C557" s="22">
        <v>0.05</v>
      </c>
      <c r="D557" s="23" t="s">
        <v>767</v>
      </c>
      <c r="E557" s="29"/>
      <c r="F557" s="25">
        <v>48600</v>
      </c>
      <c r="G557" s="69">
        <v>48600</v>
      </c>
      <c r="H557" s="69">
        <v>48600</v>
      </c>
      <c r="I557" s="23" t="s">
        <v>768</v>
      </c>
    </row>
    <row r="558" spans="1:9" ht="14.25" customHeight="1">
      <c r="A558" s="21">
        <v>7</v>
      </c>
      <c r="B558" s="22">
        <v>0.2</v>
      </c>
      <c r="C558" s="22">
        <v>0.05</v>
      </c>
      <c r="D558" s="23" t="s">
        <v>769</v>
      </c>
      <c r="E558" s="29"/>
      <c r="F558" s="25">
        <v>49800</v>
      </c>
      <c r="G558" s="69">
        <v>49800</v>
      </c>
      <c r="H558" s="69">
        <v>49800</v>
      </c>
      <c r="I558" s="23" t="s">
        <v>770</v>
      </c>
    </row>
    <row r="559" spans="1:9" ht="15" customHeight="1">
      <c r="A559" s="21">
        <v>8</v>
      </c>
      <c r="B559" s="22">
        <v>0.2</v>
      </c>
      <c r="C559" s="22">
        <v>0.05</v>
      </c>
      <c r="D559" s="23" t="s">
        <v>1343</v>
      </c>
      <c r="E559" s="29"/>
      <c r="F559" s="25">
        <v>51700</v>
      </c>
      <c r="G559" s="69">
        <v>51700</v>
      </c>
      <c r="H559" s="69">
        <v>51700</v>
      </c>
      <c r="I559" s="23" t="s">
        <v>1344</v>
      </c>
    </row>
    <row r="560" spans="1:9" ht="14.25" customHeight="1">
      <c r="A560" s="21">
        <v>9</v>
      </c>
      <c r="B560" s="22">
        <v>0.2</v>
      </c>
      <c r="C560" s="22">
        <v>0.05</v>
      </c>
      <c r="D560" s="23" t="s">
        <v>1345</v>
      </c>
      <c r="E560" s="29"/>
      <c r="F560" s="25">
        <v>51100</v>
      </c>
      <c r="G560" s="69">
        <v>51100</v>
      </c>
      <c r="H560" s="69">
        <v>51100</v>
      </c>
      <c r="I560" s="23" t="s">
        <v>1346</v>
      </c>
    </row>
    <row r="561" spans="1:9" ht="14.25" customHeight="1">
      <c r="A561" s="21">
        <v>10</v>
      </c>
      <c r="B561" s="22">
        <v>0.2</v>
      </c>
      <c r="C561" s="22">
        <v>0.05</v>
      </c>
      <c r="D561" s="23" t="s">
        <v>1347</v>
      </c>
      <c r="E561" s="29"/>
      <c r="F561" s="25">
        <v>51700</v>
      </c>
      <c r="G561" s="69">
        <v>51700</v>
      </c>
      <c r="H561" s="69">
        <v>51700</v>
      </c>
      <c r="I561" s="23" t="s">
        <v>110</v>
      </c>
    </row>
    <row r="562" spans="1:9" ht="14.25" customHeight="1">
      <c r="A562" s="21">
        <v>11</v>
      </c>
      <c r="B562" s="22">
        <v>0.2</v>
      </c>
      <c r="C562" s="22">
        <v>0.05</v>
      </c>
      <c r="D562" s="23" t="s">
        <v>111</v>
      </c>
      <c r="E562" s="29"/>
      <c r="F562" s="25">
        <v>51700</v>
      </c>
      <c r="G562" s="69">
        <v>51700</v>
      </c>
      <c r="H562" s="69">
        <v>51700</v>
      </c>
      <c r="I562" s="23" t="s">
        <v>876</v>
      </c>
    </row>
    <row r="563" spans="1:9" ht="13.5" customHeight="1">
      <c r="A563" s="21">
        <v>12</v>
      </c>
      <c r="B563" s="22">
        <v>0.2</v>
      </c>
      <c r="C563" s="22">
        <v>0.05</v>
      </c>
      <c r="D563" s="23" t="s">
        <v>877</v>
      </c>
      <c r="E563" s="29"/>
      <c r="F563" s="25">
        <v>57000</v>
      </c>
      <c r="G563" s="69">
        <v>57000</v>
      </c>
      <c r="H563" s="69">
        <v>57000</v>
      </c>
      <c r="I563" s="23" t="s">
        <v>878</v>
      </c>
    </row>
    <row r="564" spans="1:9" ht="15.75" customHeight="1" thickBot="1">
      <c r="A564" s="21">
        <v>13</v>
      </c>
      <c r="B564" s="22">
        <v>0.2</v>
      </c>
      <c r="C564" s="22">
        <v>0.05</v>
      </c>
      <c r="D564" s="32" t="s">
        <v>879</v>
      </c>
      <c r="E564" s="29"/>
      <c r="F564" s="25">
        <v>61800</v>
      </c>
      <c r="G564" s="69">
        <v>61800</v>
      </c>
      <c r="H564" s="69">
        <v>61800</v>
      </c>
      <c r="I564" s="23" t="s">
        <v>880</v>
      </c>
    </row>
    <row r="565" spans="1:9" ht="13.5">
      <c r="A565" s="49" t="s">
        <v>2353</v>
      </c>
      <c r="B565" s="20"/>
      <c r="C565" s="20"/>
      <c r="D565" s="20"/>
      <c r="E565" s="20"/>
      <c r="F565" s="20"/>
      <c r="G565" s="218"/>
      <c r="H565" s="218"/>
      <c r="I565" s="20"/>
    </row>
    <row r="566" spans="1:9" ht="24">
      <c r="A566" s="21">
        <v>1</v>
      </c>
      <c r="B566" s="22">
        <v>0.2</v>
      </c>
      <c r="C566" s="22">
        <v>0.05</v>
      </c>
      <c r="D566" s="23" t="s">
        <v>881</v>
      </c>
      <c r="E566" s="29" t="s">
        <v>1266</v>
      </c>
      <c r="F566" s="25">
        <v>15400</v>
      </c>
      <c r="G566" s="69">
        <v>15400</v>
      </c>
      <c r="H566" s="69">
        <f aca="true" t="shared" si="8" ref="H566:H585">SUM(G566,G566/100*5)</f>
        <v>16170</v>
      </c>
      <c r="I566" s="32" t="s">
        <v>1581</v>
      </c>
    </row>
    <row r="567" spans="1:9" ht="24">
      <c r="A567" s="21">
        <v>2</v>
      </c>
      <c r="B567" s="22">
        <v>0.2</v>
      </c>
      <c r="C567" s="22">
        <v>0.05</v>
      </c>
      <c r="D567" s="23" t="s">
        <v>882</v>
      </c>
      <c r="E567" s="29" t="s">
        <v>1266</v>
      </c>
      <c r="F567" s="25">
        <v>15000</v>
      </c>
      <c r="G567" s="69">
        <v>15000</v>
      </c>
      <c r="H567" s="69">
        <f t="shared" si="8"/>
        <v>15750</v>
      </c>
      <c r="I567" s="32" t="s">
        <v>2514</v>
      </c>
    </row>
    <row r="568" spans="1:9" ht="24">
      <c r="A568" s="21">
        <v>3</v>
      </c>
      <c r="B568" s="22">
        <v>0.2</v>
      </c>
      <c r="C568" s="22">
        <v>0.05</v>
      </c>
      <c r="D568" s="23" t="s">
        <v>883</v>
      </c>
      <c r="E568" s="29" t="s">
        <v>1266</v>
      </c>
      <c r="F568" s="25">
        <v>15300</v>
      </c>
      <c r="G568" s="69">
        <v>15300</v>
      </c>
      <c r="H568" s="69">
        <f t="shared" si="8"/>
        <v>16065</v>
      </c>
      <c r="I568" s="23" t="s">
        <v>15</v>
      </c>
    </row>
    <row r="569" spans="1:9" ht="24">
      <c r="A569" s="21">
        <v>4</v>
      </c>
      <c r="B569" s="22">
        <v>0.2</v>
      </c>
      <c r="C569" s="22">
        <v>0.05</v>
      </c>
      <c r="D569" s="23" t="s">
        <v>16</v>
      </c>
      <c r="E569" s="29" t="s">
        <v>1266</v>
      </c>
      <c r="F569" s="25">
        <v>15400</v>
      </c>
      <c r="G569" s="69">
        <v>15400</v>
      </c>
      <c r="H569" s="69">
        <f t="shared" si="8"/>
        <v>16170</v>
      </c>
      <c r="I569" s="23" t="s">
        <v>17</v>
      </c>
    </row>
    <row r="570" spans="1:9" ht="24">
      <c r="A570" s="21">
        <v>5</v>
      </c>
      <c r="B570" s="22">
        <v>0.2</v>
      </c>
      <c r="C570" s="22">
        <v>0.05</v>
      </c>
      <c r="D570" s="23" t="s">
        <v>18</v>
      </c>
      <c r="E570" s="29" t="s">
        <v>1266</v>
      </c>
      <c r="F570" s="25">
        <v>15300</v>
      </c>
      <c r="G570" s="69">
        <v>15300</v>
      </c>
      <c r="H570" s="69">
        <f t="shared" si="8"/>
        <v>16065</v>
      </c>
      <c r="I570" s="23" t="s">
        <v>2006</v>
      </c>
    </row>
    <row r="571" spans="1:9" ht="24">
      <c r="A571" s="21">
        <v>6</v>
      </c>
      <c r="B571" s="22">
        <v>0.2</v>
      </c>
      <c r="C571" s="22">
        <v>0.05</v>
      </c>
      <c r="D571" s="23" t="s">
        <v>2007</v>
      </c>
      <c r="E571" s="29" t="s">
        <v>1266</v>
      </c>
      <c r="F571" s="25">
        <v>16300</v>
      </c>
      <c r="G571" s="69">
        <v>16300</v>
      </c>
      <c r="H571" s="69">
        <f t="shared" si="8"/>
        <v>17115</v>
      </c>
      <c r="I571" s="23" t="s">
        <v>2008</v>
      </c>
    </row>
    <row r="572" spans="1:9" ht="24">
      <c r="A572" s="21">
        <v>7</v>
      </c>
      <c r="B572" s="22">
        <v>0.2</v>
      </c>
      <c r="C572" s="22">
        <v>0.05</v>
      </c>
      <c r="D572" s="23" t="s">
        <v>2009</v>
      </c>
      <c r="E572" s="29" t="s">
        <v>1266</v>
      </c>
      <c r="F572" s="25">
        <v>16500</v>
      </c>
      <c r="G572" s="69">
        <v>16500</v>
      </c>
      <c r="H572" s="69">
        <f t="shared" si="8"/>
        <v>17325</v>
      </c>
      <c r="I572" s="23" t="s">
        <v>1392</v>
      </c>
    </row>
    <row r="573" spans="1:9" ht="24">
      <c r="A573" s="21">
        <v>8</v>
      </c>
      <c r="B573" s="22">
        <v>0.2</v>
      </c>
      <c r="C573" s="22">
        <v>0.05</v>
      </c>
      <c r="D573" s="23" t="s">
        <v>1393</v>
      </c>
      <c r="E573" s="29" t="s">
        <v>1266</v>
      </c>
      <c r="F573" s="25">
        <v>25900</v>
      </c>
      <c r="G573" s="69">
        <v>24900</v>
      </c>
      <c r="H573" s="69">
        <f t="shared" si="8"/>
        <v>26145</v>
      </c>
      <c r="I573" s="32" t="s">
        <v>2515</v>
      </c>
    </row>
    <row r="574" spans="1:9" ht="24">
      <c r="A574" s="21">
        <v>9</v>
      </c>
      <c r="B574" s="22">
        <v>0.2</v>
      </c>
      <c r="C574" s="22">
        <v>0.05</v>
      </c>
      <c r="D574" s="23" t="s">
        <v>1394</v>
      </c>
      <c r="E574" s="29" t="s">
        <v>1266</v>
      </c>
      <c r="F574" s="25">
        <v>25900</v>
      </c>
      <c r="G574" s="69">
        <v>24900</v>
      </c>
      <c r="H574" s="69">
        <f t="shared" si="8"/>
        <v>26145</v>
      </c>
      <c r="I574" s="32" t="s">
        <v>1395</v>
      </c>
    </row>
    <row r="575" spans="1:9" ht="24">
      <c r="A575" s="21">
        <v>10</v>
      </c>
      <c r="B575" s="22">
        <v>0.2</v>
      </c>
      <c r="C575" s="22">
        <v>0.05</v>
      </c>
      <c r="D575" s="23" t="s">
        <v>1396</v>
      </c>
      <c r="E575" s="29" t="s">
        <v>1266</v>
      </c>
      <c r="F575" s="25">
        <v>25900</v>
      </c>
      <c r="G575" s="69">
        <v>25900</v>
      </c>
      <c r="H575" s="69">
        <f t="shared" si="8"/>
        <v>27195</v>
      </c>
      <c r="I575" s="23" t="s">
        <v>2000</v>
      </c>
    </row>
    <row r="576" spans="1:9" ht="24" thickBot="1">
      <c r="A576" s="21">
        <v>11</v>
      </c>
      <c r="B576" s="22">
        <v>0.2</v>
      </c>
      <c r="C576" s="22">
        <v>0.05</v>
      </c>
      <c r="D576" s="23" t="s">
        <v>2001</v>
      </c>
      <c r="E576" s="29" t="s">
        <v>1266</v>
      </c>
      <c r="F576" s="25">
        <v>25900</v>
      </c>
      <c r="G576" s="69">
        <v>25900</v>
      </c>
      <c r="H576" s="69">
        <f t="shared" si="8"/>
        <v>27195</v>
      </c>
      <c r="I576" s="23" t="s">
        <v>1506</v>
      </c>
    </row>
    <row r="577" spans="1:9" ht="14.25" thickBot="1">
      <c r="A577" s="49" t="s">
        <v>279</v>
      </c>
      <c r="B577" s="20"/>
      <c r="C577" s="20"/>
      <c r="D577" s="20"/>
      <c r="E577" s="20"/>
      <c r="F577" s="20"/>
      <c r="G577" s="218"/>
      <c r="H577" s="218"/>
      <c r="I577" s="20"/>
    </row>
    <row r="578" spans="1:9" s="283" customFormat="1" ht="36">
      <c r="A578" s="21">
        <v>1</v>
      </c>
      <c r="B578" s="282"/>
      <c r="C578" s="282"/>
      <c r="D578" s="32" t="s">
        <v>280</v>
      </c>
      <c r="E578" s="29" t="s">
        <v>1266</v>
      </c>
      <c r="F578" s="282"/>
      <c r="G578" s="69">
        <v>18700</v>
      </c>
      <c r="H578" s="26">
        <f t="shared" si="8"/>
        <v>19635</v>
      </c>
      <c r="I578" s="32" t="s">
        <v>713</v>
      </c>
    </row>
    <row r="579" spans="1:9" s="284" customFormat="1" ht="36" thickBot="1">
      <c r="A579" s="293">
        <v>2</v>
      </c>
      <c r="B579" s="294">
        <v>0.2</v>
      </c>
      <c r="C579" s="294">
        <v>0.05</v>
      </c>
      <c r="D579" s="295" t="s">
        <v>1127</v>
      </c>
      <c r="E579" s="300" t="s">
        <v>1266</v>
      </c>
      <c r="F579" s="297">
        <v>25900</v>
      </c>
      <c r="G579" s="301">
        <v>20000</v>
      </c>
      <c r="H579" s="69">
        <f t="shared" si="8"/>
        <v>21000</v>
      </c>
      <c r="I579" s="295" t="s">
        <v>2049</v>
      </c>
    </row>
    <row r="580" spans="1:9" ht="13.5">
      <c r="A580" s="20" t="s">
        <v>1507</v>
      </c>
      <c r="B580" s="20"/>
      <c r="C580" s="20"/>
      <c r="D580" s="20"/>
      <c r="E580" s="20"/>
      <c r="F580" s="20"/>
      <c r="G580" s="218"/>
      <c r="H580" s="218"/>
      <c r="I580" s="20"/>
    </row>
    <row r="581" spans="1:9" ht="12.75">
      <c r="A581" s="21">
        <v>1</v>
      </c>
      <c r="B581" s="22">
        <v>0.2</v>
      </c>
      <c r="C581" s="22">
        <v>0.05</v>
      </c>
      <c r="D581" s="23" t="s">
        <v>1508</v>
      </c>
      <c r="E581" s="29" t="s">
        <v>1266</v>
      </c>
      <c r="F581" s="25">
        <v>15000</v>
      </c>
      <c r="G581" s="69">
        <v>15000</v>
      </c>
      <c r="H581" s="69">
        <f t="shared" si="8"/>
        <v>15750</v>
      </c>
      <c r="I581" s="32" t="s">
        <v>53</v>
      </c>
    </row>
    <row r="582" spans="1:9" ht="12.75">
      <c r="A582" s="21">
        <v>2</v>
      </c>
      <c r="B582" s="22">
        <v>0.2</v>
      </c>
      <c r="C582" s="22">
        <v>0.05</v>
      </c>
      <c r="D582" s="23" t="s">
        <v>1509</v>
      </c>
      <c r="E582" s="29" t="s">
        <v>1266</v>
      </c>
      <c r="F582" s="25">
        <v>15000</v>
      </c>
      <c r="G582" s="69">
        <v>15000</v>
      </c>
      <c r="H582" s="69">
        <f t="shared" si="8"/>
        <v>15750</v>
      </c>
      <c r="I582" s="32" t="s">
        <v>54</v>
      </c>
    </row>
    <row r="583" spans="1:9" ht="12.75" customHeight="1">
      <c r="A583" s="21">
        <v>3</v>
      </c>
      <c r="B583" s="22">
        <v>0.2</v>
      </c>
      <c r="C583" s="22">
        <v>0.05</v>
      </c>
      <c r="D583" s="32" t="s">
        <v>716</v>
      </c>
      <c r="E583" s="29" t="s">
        <v>1266</v>
      </c>
      <c r="F583" s="25">
        <v>15000</v>
      </c>
      <c r="G583" s="69">
        <v>15000</v>
      </c>
      <c r="H583" s="69">
        <f t="shared" si="8"/>
        <v>15750</v>
      </c>
      <c r="I583" s="32" t="s">
        <v>2100</v>
      </c>
    </row>
    <row r="584" spans="1:9" ht="12.75">
      <c r="A584" s="21">
        <v>4</v>
      </c>
      <c r="B584" s="22">
        <v>0.2</v>
      </c>
      <c r="C584" s="22">
        <v>0.05</v>
      </c>
      <c r="D584" s="23" t="s">
        <v>1510</v>
      </c>
      <c r="E584" s="29" t="s">
        <v>1266</v>
      </c>
      <c r="F584" s="25">
        <v>15000</v>
      </c>
      <c r="G584" s="69">
        <v>15000</v>
      </c>
      <c r="H584" s="69">
        <f t="shared" si="8"/>
        <v>15750</v>
      </c>
      <c r="I584" s="32" t="s">
        <v>55</v>
      </c>
    </row>
    <row r="585" spans="1:9" ht="12.75" customHeight="1">
      <c r="A585" s="21">
        <v>5</v>
      </c>
      <c r="B585" s="22"/>
      <c r="C585" s="22"/>
      <c r="D585" s="23" t="s">
        <v>1511</v>
      </c>
      <c r="E585" s="29" t="s">
        <v>1266</v>
      </c>
      <c r="F585" s="25"/>
      <c r="G585" s="69">
        <v>15000</v>
      </c>
      <c r="H585" s="69">
        <f t="shared" si="8"/>
        <v>15750</v>
      </c>
      <c r="I585" s="32" t="s">
        <v>2488</v>
      </c>
    </row>
    <row r="586" spans="1:9" s="284" customFormat="1" ht="24" customHeight="1">
      <c r="A586" s="293">
        <v>6</v>
      </c>
      <c r="B586" s="294"/>
      <c r="C586" s="294"/>
      <c r="D586" s="295" t="s">
        <v>2050</v>
      </c>
      <c r="E586" s="300"/>
      <c r="F586" s="297"/>
      <c r="G586" s="301"/>
      <c r="H586" s="301"/>
      <c r="I586" s="295" t="s">
        <v>2051</v>
      </c>
    </row>
    <row r="587" spans="1:9" s="284" customFormat="1" ht="24" customHeight="1">
      <c r="A587" s="293">
        <v>7</v>
      </c>
      <c r="B587" s="294"/>
      <c r="C587" s="294"/>
      <c r="D587" s="295" t="s">
        <v>2052</v>
      </c>
      <c r="E587" s="300"/>
      <c r="F587" s="297"/>
      <c r="G587" s="301"/>
      <c r="H587" s="301"/>
      <c r="I587" s="295" t="s">
        <v>2053</v>
      </c>
    </row>
    <row r="588" spans="1:9" s="284" customFormat="1" ht="24" customHeight="1">
      <c r="A588" s="293">
        <v>8</v>
      </c>
      <c r="B588" s="294"/>
      <c r="C588" s="294"/>
      <c r="D588" s="295" t="s">
        <v>2054</v>
      </c>
      <c r="E588" s="300"/>
      <c r="F588" s="297"/>
      <c r="G588" s="301"/>
      <c r="H588" s="301"/>
      <c r="I588" s="295" t="s">
        <v>774</v>
      </c>
    </row>
    <row r="589" spans="1:9" s="284" customFormat="1" ht="24" customHeight="1">
      <c r="A589" s="293">
        <v>9</v>
      </c>
      <c r="B589" s="294"/>
      <c r="C589" s="294"/>
      <c r="D589" s="295" t="s">
        <v>775</v>
      </c>
      <c r="E589" s="300"/>
      <c r="F589" s="297"/>
      <c r="G589" s="301"/>
      <c r="H589" s="301"/>
      <c r="I589" s="295" t="s">
        <v>776</v>
      </c>
    </row>
    <row r="590" spans="1:9" s="284" customFormat="1" ht="24" customHeight="1">
      <c r="A590" s="293">
        <v>10</v>
      </c>
      <c r="B590" s="294"/>
      <c r="C590" s="294"/>
      <c r="D590" s="295" t="s">
        <v>777</v>
      </c>
      <c r="E590" s="300"/>
      <c r="F590" s="297"/>
      <c r="G590" s="301"/>
      <c r="H590" s="301"/>
      <c r="I590" s="295" t="s">
        <v>778</v>
      </c>
    </row>
    <row r="591" spans="1:9" s="284" customFormat="1" ht="24" customHeight="1">
      <c r="A591" s="293">
        <v>11</v>
      </c>
      <c r="B591" s="294"/>
      <c r="C591" s="294"/>
      <c r="D591" s="295" t="s">
        <v>779</v>
      </c>
      <c r="E591" s="300"/>
      <c r="F591" s="297"/>
      <c r="G591" s="301"/>
      <c r="H591" s="301"/>
      <c r="I591" s="295" t="s">
        <v>1751</v>
      </c>
    </row>
    <row r="592" spans="1:9" s="284" customFormat="1" ht="24" customHeight="1">
      <c r="A592" s="293">
        <v>12</v>
      </c>
      <c r="B592" s="294"/>
      <c r="C592" s="294"/>
      <c r="D592" s="295" t="s">
        <v>1752</v>
      </c>
      <c r="E592" s="300"/>
      <c r="F592" s="297"/>
      <c r="G592" s="301"/>
      <c r="H592" s="301"/>
      <c r="I592" s="295" t="s">
        <v>1753</v>
      </c>
    </row>
    <row r="593" spans="1:9" s="284" customFormat="1" ht="24" customHeight="1">
      <c r="A593" s="293">
        <v>13</v>
      </c>
      <c r="B593" s="294"/>
      <c r="C593" s="294"/>
      <c r="D593" s="295" t="s">
        <v>1754</v>
      </c>
      <c r="E593" s="300"/>
      <c r="F593" s="297"/>
      <c r="G593" s="301"/>
      <c r="H593" s="301"/>
      <c r="I593" s="295" t="s">
        <v>1755</v>
      </c>
    </row>
    <row r="594" spans="1:9" s="284" customFormat="1" ht="24" customHeight="1">
      <c r="A594" s="293">
        <v>14</v>
      </c>
      <c r="B594" s="294"/>
      <c r="C594" s="294"/>
      <c r="D594" s="295" t="s">
        <v>1756</v>
      </c>
      <c r="E594" s="300"/>
      <c r="F594" s="297"/>
      <c r="G594" s="301"/>
      <c r="H594" s="301"/>
      <c r="I594" s="295" t="s">
        <v>1757</v>
      </c>
    </row>
    <row r="595" spans="1:9" s="284" customFormat="1" ht="24" customHeight="1">
      <c r="A595" s="293">
        <v>15</v>
      </c>
      <c r="B595" s="294"/>
      <c r="C595" s="294"/>
      <c r="D595" s="295" t="s">
        <v>1758</v>
      </c>
      <c r="E595" s="300"/>
      <c r="F595" s="297"/>
      <c r="G595" s="301"/>
      <c r="H595" s="301"/>
      <c r="I595" s="295" t="s">
        <v>1759</v>
      </c>
    </row>
    <row r="596" spans="1:9" s="284" customFormat="1" ht="24" customHeight="1">
      <c r="A596" s="293">
        <v>16</v>
      </c>
      <c r="B596" s="294"/>
      <c r="C596" s="294"/>
      <c r="D596" s="295" t="s">
        <v>1760</v>
      </c>
      <c r="E596" s="300"/>
      <c r="F596" s="297"/>
      <c r="G596" s="301"/>
      <c r="H596" s="301"/>
      <c r="I596" s="295" t="s">
        <v>799</v>
      </c>
    </row>
    <row r="597" spans="1:9" s="284" customFormat="1" ht="24" customHeight="1">
      <c r="A597" s="293">
        <v>17</v>
      </c>
      <c r="B597" s="294"/>
      <c r="C597" s="294"/>
      <c r="D597" s="295" t="s">
        <v>800</v>
      </c>
      <c r="E597" s="300"/>
      <c r="F597" s="297"/>
      <c r="G597" s="301"/>
      <c r="H597" s="301"/>
      <c r="I597" s="295" t="s">
        <v>801</v>
      </c>
    </row>
    <row r="598" spans="1:9" s="284" customFormat="1" ht="24" customHeight="1">
      <c r="A598" s="293">
        <v>18</v>
      </c>
      <c r="B598" s="294"/>
      <c r="C598" s="294"/>
      <c r="D598" s="295" t="s">
        <v>802</v>
      </c>
      <c r="E598" s="300"/>
      <c r="F598" s="297"/>
      <c r="G598" s="301"/>
      <c r="H598" s="301"/>
      <c r="I598" s="295" t="s">
        <v>1780</v>
      </c>
    </row>
    <row r="599" spans="1:9" s="284" customFormat="1" ht="24" customHeight="1">
      <c r="A599" s="293">
        <v>19</v>
      </c>
      <c r="B599" s="294"/>
      <c r="C599" s="294"/>
      <c r="D599" s="295" t="s">
        <v>1781</v>
      </c>
      <c r="E599" s="300"/>
      <c r="F599" s="297"/>
      <c r="G599" s="301"/>
      <c r="H599" s="301"/>
      <c r="I599" s="295" t="s">
        <v>1782</v>
      </c>
    </row>
    <row r="600" spans="1:9" s="284" customFormat="1" ht="24" customHeight="1" thickBot="1">
      <c r="A600" s="293">
        <v>20</v>
      </c>
      <c r="B600" s="294"/>
      <c r="C600" s="294"/>
      <c r="D600" s="295" t="s">
        <v>1783</v>
      </c>
      <c r="E600" s="300"/>
      <c r="F600" s="297"/>
      <c r="G600" s="301"/>
      <c r="H600" s="301"/>
      <c r="I600" s="295" t="s">
        <v>1128</v>
      </c>
    </row>
    <row r="601" spans="1:9" ht="14.25" thickBot="1">
      <c r="A601" s="49" t="s">
        <v>486</v>
      </c>
      <c r="B601" s="20"/>
      <c r="C601" s="20"/>
      <c r="D601" s="20"/>
      <c r="E601" s="20"/>
      <c r="F601" s="20"/>
      <c r="G601" s="20"/>
      <c r="H601" s="20"/>
      <c r="I601" s="20"/>
    </row>
    <row r="602" spans="1:9" ht="13.5">
      <c r="A602" s="49" t="s">
        <v>487</v>
      </c>
      <c r="B602" s="20">
        <v>0.2</v>
      </c>
      <c r="C602" s="20">
        <v>0.05</v>
      </c>
      <c r="D602" s="20"/>
      <c r="E602" s="20"/>
      <c r="F602" s="20">
        <v>15000</v>
      </c>
      <c r="G602" s="20"/>
      <c r="H602" s="20"/>
      <c r="I602" s="20"/>
    </row>
    <row r="603" spans="1:9" s="284" customFormat="1" ht="24">
      <c r="A603" s="237">
        <v>1</v>
      </c>
      <c r="B603" s="302"/>
      <c r="C603" s="302"/>
      <c r="D603" s="80" t="s">
        <v>773</v>
      </c>
      <c r="E603" s="302"/>
      <c r="F603" s="302"/>
      <c r="G603" s="303">
        <v>7800</v>
      </c>
      <c r="H603" s="303">
        <v>7800</v>
      </c>
      <c r="I603" s="80" t="s">
        <v>1792</v>
      </c>
    </row>
    <row r="604" spans="1:9" s="284" customFormat="1" ht="24">
      <c r="A604" s="237">
        <v>2</v>
      </c>
      <c r="B604" s="302"/>
      <c r="C604" s="302"/>
      <c r="D604" s="80" t="s">
        <v>1793</v>
      </c>
      <c r="E604" s="302"/>
      <c r="F604" s="302"/>
      <c r="G604" s="303">
        <v>8400</v>
      </c>
      <c r="H604" s="303">
        <v>8400</v>
      </c>
      <c r="I604" s="80" t="s">
        <v>831</v>
      </c>
    </row>
    <row r="605" spans="1:9" s="284" customFormat="1" ht="24" thickBot="1">
      <c r="A605" s="237">
        <v>3</v>
      </c>
      <c r="B605" s="302"/>
      <c r="C605" s="302"/>
      <c r="D605" s="80" t="s">
        <v>832</v>
      </c>
      <c r="E605" s="302"/>
      <c r="F605" s="302"/>
      <c r="G605" s="303">
        <v>8700</v>
      </c>
      <c r="H605" s="303">
        <v>8700</v>
      </c>
      <c r="I605" s="80" t="s">
        <v>833</v>
      </c>
    </row>
    <row r="606" spans="1:9" ht="13.5">
      <c r="A606" s="49" t="s">
        <v>834</v>
      </c>
      <c r="B606" s="20">
        <v>0.2</v>
      </c>
      <c r="C606" s="20">
        <v>0.05</v>
      </c>
      <c r="D606" s="20"/>
      <c r="E606" s="20"/>
      <c r="F606" s="20">
        <v>15000</v>
      </c>
      <c r="G606" s="20"/>
      <c r="H606" s="20"/>
      <c r="I606" s="20"/>
    </row>
    <row r="607" spans="1:9" s="284" customFormat="1" ht="24">
      <c r="A607" s="237">
        <v>4</v>
      </c>
      <c r="B607" s="302"/>
      <c r="C607" s="302"/>
      <c r="D607" s="80" t="s">
        <v>835</v>
      </c>
      <c r="E607" s="302"/>
      <c r="F607" s="302"/>
      <c r="G607" s="303">
        <v>10500</v>
      </c>
      <c r="H607" s="303">
        <v>10500</v>
      </c>
      <c r="I607" s="80" t="s">
        <v>1483</v>
      </c>
    </row>
    <row r="608" spans="1:9" s="284" customFormat="1" ht="24">
      <c r="A608" s="237">
        <v>5</v>
      </c>
      <c r="B608" s="302"/>
      <c r="C608" s="302"/>
      <c r="D608" s="80" t="s">
        <v>1484</v>
      </c>
      <c r="E608" s="302"/>
      <c r="F608" s="302"/>
      <c r="G608" s="303">
        <v>14400</v>
      </c>
      <c r="H608" s="303">
        <v>14400</v>
      </c>
      <c r="I608" s="80" t="s">
        <v>1485</v>
      </c>
    </row>
    <row r="609" spans="1:9" s="284" customFormat="1" ht="13.5" thickBot="1">
      <c r="A609" s="237">
        <v>6</v>
      </c>
      <c r="B609" s="302"/>
      <c r="C609" s="302"/>
      <c r="D609" s="80" t="s">
        <v>1486</v>
      </c>
      <c r="E609" s="302"/>
      <c r="F609" s="302"/>
      <c r="G609" s="303">
        <v>1500</v>
      </c>
      <c r="H609" s="303">
        <v>1500</v>
      </c>
      <c r="I609" s="80" t="s">
        <v>1794</v>
      </c>
    </row>
    <row r="610" spans="1:9" ht="13.5">
      <c r="A610" s="49" t="s">
        <v>1795</v>
      </c>
      <c r="B610" s="20">
        <v>0.2</v>
      </c>
      <c r="C610" s="20">
        <v>0.05</v>
      </c>
      <c r="D610" s="20"/>
      <c r="E610" s="20"/>
      <c r="F610" s="20">
        <v>15000</v>
      </c>
      <c r="G610" s="20"/>
      <c r="H610" s="20"/>
      <c r="I610" s="20"/>
    </row>
    <row r="611" spans="1:9" s="284" customFormat="1" ht="24">
      <c r="A611" s="237">
        <v>1</v>
      </c>
      <c r="B611" s="302"/>
      <c r="C611" s="302"/>
      <c r="D611" s="80" t="s">
        <v>1796</v>
      </c>
      <c r="E611" s="302"/>
      <c r="F611" s="302"/>
      <c r="G611" s="303">
        <v>24000</v>
      </c>
      <c r="H611" s="303">
        <v>24000</v>
      </c>
      <c r="I611" s="80" t="s">
        <v>1797</v>
      </c>
    </row>
    <row r="612" spans="1:9" s="284" customFormat="1" ht="24">
      <c r="A612" s="237">
        <v>2</v>
      </c>
      <c r="B612" s="302"/>
      <c r="C612" s="302"/>
      <c r="D612" s="80" t="s">
        <v>1798</v>
      </c>
      <c r="E612" s="302"/>
      <c r="F612" s="302"/>
      <c r="G612" s="303">
        <v>21000</v>
      </c>
      <c r="H612" s="303">
        <v>21000</v>
      </c>
      <c r="I612" s="80" t="s">
        <v>1799</v>
      </c>
    </row>
    <row r="613" spans="1:9" s="284" customFormat="1" ht="24">
      <c r="A613" s="237">
        <v>3</v>
      </c>
      <c r="B613" s="302"/>
      <c r="C613" s="302"/>
      <c r="D613" s="80" t="s">
        <v>1800</v>
      </c>
      <c r="E613" s="302"/>
      <c r="F613" s="302"/>
      <c r="G613" s="303">
        <v>21000</v>
      </c>
      <c r="H613" s="303">
        <v>21000</v>
      </c>
      <c r="I613" s="80" t="s">
        <v>1801</v>
      </c>
    </row>
    <row r="614" spans="1:9" s="284" customFormat="1" ht="24">
      <c r="A614" s="237">
        <v>4</v>
      </c>
      <c r="B614" s="302"/>
      <c r="C614" s="302"/>
      <c r="D614" s="80" t="s">
        <v>1802</v>
      </c>
      <c r="E614" s="302"/>
      <c r="F614" s="302"/>
      <c r="G614" s="303">
        <v>21000</v>
      </c>
      <c r="H614" s="303">
        <v>21000</v>
      </c>
      <c r="I614" s="80" t="s">
        <v>1803</v>
      </c>
    </row>
    <row r="615" spans="1:9" s="284" customFormat="1" ht="24">
      <c r="A615" s="237">
        <v>5</v>
      </c>
      <c r="B615" s="302"/>
      <c r="C615" s="302"/>
      <c r="D615" s="80" t="s">
        <v>1804</v>
      </c>
      <c r="E615" s="302"/>
      <c r="F615" s="302"/>
      <c r="G615" s="303">
        <v>21000</v>
      </c>
      <c r="H615" s="303">
        <v>21000</v>
      </c>
      <c r="I615" s="80" t="s">
        <v>1805</v>
      </c>
    </row>
    <row r="616" spans="1:9" s="284" customFormat="1" ht="24">
      <c r="A616" s="237">
        <v>6</v>
      </c>
      <c r="B616" s="302"/>
      <c r="C616" s="302"/>
      <c r="D616" s="80" t="s">
        <v>485</v>
      </c>
      <c r="E616" s="302"/>
      <c r="F616" s="302"/>
      <c r="G616" s="303">
        <v>24600</v>
      </c>
      <c r="H616" s="303">
        <v>24600</v>
      </c>
      <c r="I616" s="80" t="s">
        <v>522</v>
      </c>
    </row>
    <row r="617" spans="1:9" s="284" customFormat="1" ht="24" thickBot="1">
      <c r="A617" s="237">
        <v>7</v>
      </c>
      <c r="B617" s="302"/>
      <c r="C617" s="302"/>
      <c r="D617" s="80" t="s">
        <v>1806</v>
      </c>
      <c r="E617" s="302"/>
      <c r="F617" s="302"/>
      <c r="G617" s="303">
        <v>25800</v>
      </c>
      <c r="H617" s="303">
        <v>25800</v>
      </c>
      <c r="I617" s="80" t="s">
        <v>1807</v>
      </c>
    </row>
    <row r="618" spans="1:9" ht="13.5">
      <c r="A618" s="49" t="s">
        <v>1808</v>
      </c>
      <c r="B618" s="20">
        <v>0.2</v>
      </c>
      <c r="C618" s="20">
        <v>0.05</v>
      </c>
      <c r="D618" s="20"/>
      <c r="E618" s="20"/>
      <c r="F618" s="20">
        <v>15000</v>
      </c>
      <c r="G618" s="20"/>
      <c r="H618" s="20"/>
      <c r="I618" s="20"/>
    </row>
    <row r="619" spans="1:9" s="284" customFormat="1" ht="24">
      <c r="A619" s="237">
        <v>1</v>
      </c>
      <c r="B619" s="302"/>
      <c r="C619" s="302"/>
      <c r="D619" s="80" t="s">
        <v>1809</v>
      </c>
      <c r="E619" s="302"/>
      <c r="F619" s="302"/>
      <c r="G619" s="303">
        <v>25800</v>
      </c>
      <c r="H619" s="303">
        <v>25800</v>
      </c>
      <c r="I619" s="80" t="s">
        <v>836</v>
      </c>
    </row>
    <row r="620" spans="1:9" s="284" customFormat="1" ht="24" thickBot="1">
      <c r="A620" s="237">
        <v>2</v>
      </c>
      <c r="B620" s="302"/>
      <c r="C620" s="302"/>
      <c r="D620" s="80" t="s">
        <v>837</v>
      </c>
      <c r="E620" s="302"/>
      <c r="F620" s="302"/>
      <c r="G620" s="303">
        <v>26400</v>
      </c>
      <c r="H620" s="303">
        <v>26400</v>
      </c>
      <c r="I620" s="80" t="s">
        <v>838</v>
      </c>
    </row>
    <row r="621" spans="1:9" ht="13.5">
      <c r="A621" s="49" t="s">
        <v>839</v>
      </c>
      <c r="B621" s="20">
        <v>0.2</v>
      </c>
      <c r="C621" s="20">
        <v>0.05</v>
      </c>
      <c r="D621" s="20"/>
      <c r="E621" s="20"/>
      <c r="F621" s="20">
        <v>15000</v>
      </c>
      <c r="G621" s="20"/>
      <c r="H621" s="20"/>
      <c r="I621" s="20"/>
    </row>
    <row r="622" spans="1:9" s="284" customFormat="1" ht="24">
      <c r="A622" s="237">
        <v>1</v>
      </c>
      <c r="B622" s="302"/>
      <c r="C622" s="302"/>
      <c r="D622" s="80" t="s">
        <v>840</v>
      </c>
      <c r="E622" s="302"/>
      <c r="F622" s="302"/>
      <c r="G622" s="303">
        <v>36000</v>
      </c>
      <c r="H622" s="303">
        <v>36000</v>
      </c>
      <c r="I622" s="80" t="s">
        <v>1</v>
      </c>
    </row>
    <row r="623" spans="1:9" s="284" customFormat="1" ht="24">
      <c r="A623" s="237">
        <v>2</v>
      </c>
      <c r="B623" s="302"/>
      <c r="C623" s="302"/>
      <c r="D623" s="80" t="s">
        <v>841</v>
      </c>
      <c r="E623" s="302"/>
      <c r="F623" s="302"/>
      <c r="G623" s="303">
        <v>36000</v>
      </c>
      <c r="H623" s="303">
        <v>36000</v>
      </c>
      <c r="I623" s="80" t="s">
        <v>0</v>
      </c>
    </row>
    <row r="624" spans="1:9" s="284" customFormat="1" ht="24">
      <c r="A624" s="237">
        <v>3</v>
      </c>
      <c r="B624" s="302"/>
      <c r="C624" s="302"/>
      <c r="D624" s="80" t="s">
        <v>842</v>
      </c>
      <c r="E624" s="302"/>
      <c r="F624" s="302"/>
      <c r="G624" s="303">
        <v>34800</v>
      </c>
      <c r="H624" s="303">
        <v>34800</v>
      </c>
      <c r="I624" s="80" t="s">
        <v>2</v>
      </c>
    </row>
    <row r="625" spans="1:9" s="284" customFormat="1" ht="24">
      <c r="A625" s="237">
        <v>4</v>
      </c>
      <c r="B625" s="302"/>
      <c r="C625" s="302"/>
      <c r="D625" s="80" t="s">
        <v>843</v>
      </c>
      <c r="E625" s="302"/>
      <c r="F625" s="302"/>
      <c r="G625" s="303">
        <v>42000</v>
      </c>
      <c r="H625" s="303">
        <v>42000</v>
      </c>
      <c r="I625" s="80" t="s">
        <v>3</v>
      </c>
    </row>
    <row r="626" spans="1:9" s="284" customFormat="1" ht="24">
      <c r="A626" s="237">
        <v>5</v>
      </c>
      <c r="B626" s="302"/>
      <c r="C626" s="302"/>
      <c r="D626" s="80" t="s">
        <v>423</v>
      </c>
      <c r="E626" s="302"/>
      <c r="F626" s="302"/>
      <c r="G626" s="303">
        <v>35100</v>
      </c>
      <c r="H626" s="303">
        <v>35100</v>
      </c>
      <c r="I626" s="80" t="s">
        <v>4</v>
      </c>
    </row>
    <row r="627" spans="1:9" s="284" customFormat="1" ht="24" thickBot="1">
      <c r="A627" s="237">
        <v>6</v>
      </c>
      <c r="B627" s="302"/>
      <c r="C627" s="302"/>
      <c r="D627" s="80" t="s">
        <v>424</v>
      </c>
      <c r="E627" s="302"/>
      <c r="F627" s="302"/>
      <c r="G627" s="303">
        <v>38100</v>
      </c>
      <c r="H627" s="303">
        <v>38100</v>
      </c>
      <c r="I627" s="80" t="s">
        <v>5</v>
      </c>
    </row>
    <row r="628" spans="1:9" ht="13.5">
      <c r="A628" s="49" t="s">
        <v>425</v>
      </c>
      <c r="B628" s="20">
        <v>0.2</v>
      </c>
      <c r="C628" s="20">
        <v>0.05</v>
      </c>
      <c r="D628" s="20"/>
      <c r="E628" s="20"/>
      <c r="F628" s="20">
        <v>15000</v>
      </c>
      <c r="G628" s="20"/>
      <c r="H628" s="20"/>
      <c r="I628" s="20"/>
    </row>
    <row r="629" spans="1:9" s="284" customFormat="1" ht="24">
      <c r="A629" s="237">
        <v>1</v>
      </c>
      <c r="B629" s="302"/>
      <c r="C629" s="302"/>
      <c r="D629" s="80" t="s">
        <v>426</v>
      </c>
      <c r="E629" s="302"/>
      <c r="F629" s="302"/>
      <c r="G629" s="303">
        <v>30600</v>
      </c>
      <c r="H629" s="303">
        <v>30600</v>
      </c>
      <c r="I629" s="80" t="s">
        <v>427</v>
      </c>
    </row>
    <row r="630" spans="1:9" s="284" customFormat="1" ht="24">
      <c r="A630" s="237">
        <v>2</v>
      </c>
      <c r="B630" s="302"/>
      <c r="C630" s="302"/>
      <c r="D630" s="80" t="s">
        <v>428</v>
      </c>
      <c r="E630" s="302"/>
      <c r="F630" s="302"/>
      <c r="G630" s="303">
        <v>30600</v>
      </c>
      <c r="H630" s="303">
        <v>30600</v>
      </c>
      <c r="I630" s="80" t="s">
        <v>429</v>
      </c>
    </row>
    <row r="631" spans="1:9" s="284" customFormat="1" ht="24">
      <c r="A631" s="237">
        <v>3</v>
      </c>
      <c r="B631" s="302"/>
      <c r="C631" s="302"/>
      <c r="D631" s="80" t="s">
        <v>430</v>
      </c>
      <c r="E631" s="302"/>
      <c r="F631" s="302"/>
      <c r="G631" s="303">
        <v>30600</v>
      </c>
      <c r="H631" s="303">
        <v>30600</v>
      </c>
      <c r="I631" s="80" t="s">
        <v>2233</v>
      </c>
    </row>
    <row r="632" spans="1:9" s="284" customFormat="1" ht="24">
      <c r="A632" s="237">
        <v>4</v>
      </c>
      <c r="B632" s="302"/>
      <c r="C632" s="302"/>
      <c r="D632" s="80" t="s">
        <v>2234</v>
      </c>
      <c r="E632" s="302"/>
      <c r="F632" s="302"/>
      <c r="G632" s="303">
        <v>30600</v>
      </c>
      <c r="H632" s="303">
        <v>30600</v>
      </c>
      <c r="I632" s="80" t="s">
        <v>2235</v>
      </c>
    </row>
    <row r="633" spans="1:9" s="284" customFormat="1" ht="24">
      <c r="A633" s="237">
        <v>5</v>
      </c>
      <c r="B633" s="302"/>
      <c r="C633" s="302"/>
      <c r="D633" s="80" t="s">
        <v>2236</v>
      </c>
      <c r="E633" s="302"/>
      <c r="F633" s="302"/>
      <c r="G633" s="303">
        <v>30600</v>
      </c>
      <c r="H633" s="303">
        <v>30600</v>
      </c>
      <c r="I633" s="80" t="s">
        <v>2237</v>
      </c>
    </row>
    <row r="634" spans="1:9" s="284" customFormat="1" ht="24">
      <c r="A634" s="237">
        <v>6</v>
      </c>
      <c r="B634" s="302"/>
      <c r="C634" s="302"/>
      <c r="D634" s="80" t="s">
        <v>2238</v>
      </c>
      <c r="E634" s="302"/>
      <c r="F634" s="302"/>
      <c r="G634" s="303">
        <v>39000</v>
      </c>
      <c r="H634" s="303">
        <v>39000</v>
      </c>
      <c r="I634" s="80" t="s">
        <v>1231</v>
      </c>
    </row>
    <row r="635" spans="1:9" s="284" customFormat="1" ht="24">
      <c r="A635" s="237">
        <v>7</v>
      </c>
      <c r="B635" s="302"/>
      <c r="C635" s="302"/>
      <c r="D635" s="80" t="s">
        <v>1232</v>
      </c>
      <c r="E635" s="302"/>
      <c r="F635" s="302"/>
      <c r="G635" s="303">
        <v>47400</v>
      </c>
      <c r="H635" s="303">
        <v>47400</v>
      </c>
      <c r="I635" s="80" t="s">
        <v>1233</v>
      </c>
    </row>
    <row r="636" spans="1:9" s="284" customFormat="1" ht="24">
      <c r="A636" s="237">
        <v>8</v>
      </c>
      <c r="B636" s="302"/>
      <c r="C636" s="302"/>
      <c r="D636" s="80" t="s">
        <v>1234</v>
      </c>
      <c r="E636" s="302"/>
      <c r="F636" s="302"/>
      <c r="G636" s="303">
        <v>47700</v>
      </c>
      <c r="H636" s="303">
        <v>47700</v>
      </c>
      <c r="I636" s="80" t="s">
        <v>1235</v>
      </c>
    </row>
    <row r="637" spans="1:9" s="284" customFormat="1" ht="24" thickBot="1">
      <c r="A637" s="237">
        <v>9</v>
      </c>
      <c r="B637" s="302"/>
      <c r="C637" s="302"/>
      <c r="D637" s="80" t="s">
        <v>1232</v>
      </c>
      <c r="E637" s="302"/>
      <c r="F637" s="302"/>
      <c r="G637" s="303">
        <v>53400</v>
      </c>
      <c r="H637" s="303">
        <v>53400</v>
      </c>
      <c r="I637" s="80" t="s">
        <v>1236</v>
      </c>
    </row>
    <row r="638" spans="1:9" ht="13.5">
      <c r="A638" s="49" t="s">
        <v>1237</v>
      </c>
      <c r="B638" s="20">
        <v>0.2</v>
      </c>
      <c r="C638" s="20">
        <v>0.05</v>
      </c>
      <c r="D638" s="20"/>
      <c r="E638" s="20"/>
      <c r="F638" s="20">
        <v>15000</v>
      </c>
      <c r="G638" s="20"/>
      <c r="H638" s="20"/>
      <c r="I638" s="20"/>
    </row>
    <row r="639" spans="1:9" s="284" customFormat="1" ht="24">
      <c r="A639" s="237">
        <v>1</v>
      </c>
      <c r="B639" s="302"/>
      <c r="C639" s="302"/>
      <c r="D639" s="80" t="s">
        <v>1278</v>
      </c>
      <c r="E639" s="302"/>
      <c r="F639" s="302"/>
      <c r="G639" s="303">
        <v>57000</v>
      </c>
      <c r="H639" s="303">
        <v>57000</v>
      </c>
      <c r="I639" s="80" t="s">
        <v>321</v>
      </c>
    </row>
    <row r="640" spans="1:9" s="284" customFormat="1" ht="24" thickBot="1">
      <c r="A640" s="237">
        <v>2</v>
      </c>
      <c r="B640" s="302"/>
      <c r="C640" s="302"/>
      <c r="D640" s="80" t="s">
        <v>1279</v>
      </c>
      <c r="E640" s="302"/>
      <c r="F640" s="302"/>
      <c r="G640" s="303">
        <v>46800</v>
      </c>
      <c r="H640" s="303">
        <v>46800</v>
      </c>
      <c r="I640" s="80" t="s">
        <v>322</v>
      </c>
    </row>
    <row r="641" spans="1:9" ht="13.5">
      <c r="A641" s="20" t="s">
        <v>563</v>
      </c>
      <c r="B641" s="20"/>
      <c r="C641" s="20"/>
      <c r="D641" s="20"/>
      <c r="E641" s="20"/>
      <c r="F641" s="20"/>
      <c r="G641" s="20"/>
      <c r="H641" s="20"/>
      <c r="I641" s="20"/>
    </row>
    <row r="642" spans="1:9" ht="36">
      <c r="A642" s="21">
        <v>1</v>
      </c>
      <c r="B642" s="22">
        <v>0.2</v>
      </c>
      <c r="C642" s="22">
        <v>0.05</v>
      </c>
      <c r="D642" s="23" t="s">
        <v>564</v>
      </c>
      <c r="E642" s="29"/>
      <c r="F642" s="25">
        <v>63000</v>
      </c>
      <c r="G642" s="69">
        <v>63000</v>
      </c>
      <c r="H642" s="69">
        <v>63000</v>
      </c>
      <c r="I642" s="32" t="s">
        <v>2516</v>
      </c>
    </row>
    <row r="643" spans="1:9" ht="36" thickBot="1">
      <c r="A643" s="21">
        <v>2</v>
      </c>
      <c r="B643" s="22">
        <v>0.2</v>
      </c>
      <c r="C643" s="22">
        <v>0.05</v>
      </c>
      <c r="D643" s="23" t="s">
        <v>565</v>
      </c>
      <c r="E643" s="29"/>
      <c r="F643" s="25">
        <v>105000</v>
      </c>
      <c r="G643" s="69">
        <v>105000</v>
      </c>
      <c r="H643" s="69">
        <v>105000</v>
      </c>
      <c r="I643" s="32" t="s">
        <v>267</v>
      </c>
    </row>
    <row r="644" spans="1:9" ht="13.5">
      <c r="A644" s="20" t="s">
        <v>566</v>
      </c>
      <c r="B644" s="20"/>
      <c r="C644" s="20"/>
      <c r="D644" s="20"/>
      <c r="E644" s="20"/>
      <c r="F644" s="20"/>
      <c r="G644" s="218"/>
      <c r="H644" s="218"/>
      <c r="I644" s="20"/>
    </row>
    <row r="645" spans="1:9" ht="12.75" customHeight="1">
      <c r="A645" s="269">
        <v>1</v>
      </c>
      <c r="B645" s="23"/>
      <c r="C645" s="23"/>
      <c r="D645" s="32" t="s">
        <v>862</v>
      </c>
      <c r="E645" s="23"/>
      <c r="F645" s="23"/>
      <c r="G645" s="23"/>
      <c r="H645" s="331">
        <v>4500</v>
      </c>
      <c r="I645" s="32" t="s">
        <v>2458</v>
      </c>
    </row>
    <row r="646" spans="1:9" ht="13.5" customHeight="1">
      <c r="A646" s="269">
        <v>2</v>
      </c>
      <c r="B646" s="23"/>
      <c r="C646" s="23"/>
      <c r="D646" s="32" t="s">
        <v>863</v>
      </c>
      <c r="E646" s="23"/>
      <c r="F646" s="23"/>
      <c r="G646" s="23"/>
      <c r="H646" s="331">
        <v>4500</v>
      </c>
      <c r="I646" s="32" t="s">
        <v>2459</v>
      </c>
    </row>
    <row r="647" spans="1:9" ht="12" customHeight="1">
      <c r="A647" s="21">
        <v>3</v>
      </c>
      <c r="B647" s="22">
        <v>0.15</v>
      </c>
      <c r="C647" s="28"/>
      <c r="D647" s="23" t="s">
        <v>383</v>
      </c>
      <c r="E647" s="29"/>
      <c r="F647" s="25">
        <v>4000</v>
      </c>
      <c r="G647" s="69">
        <f>F647*1.1</f>
        <v>4400</v>
      </c>
      <c r="H647" s="69">
        <v>4500</v>
      </c>
      <c r="I647" s="32" t="s">
        <v>2460</v>
      </c>
    </row>
    <row r="648" spans="1:9" ht="12.75">
      <c r="A648" s="21">
        <v>4</v>
      </c>
      <c r="B648" s="22">
        <v>0.15</v>
      </c>
      <c r="C648" s="28"/>
      <c r="D648" s="23" t="s">
        <v>21</v>
      </c>
      <c r="E648" s="29"/>
      <c r="F648" s="25">
        <v>4440</v>
      </c>
      <c r="G648" s="69">
        <v>6300</v>
      </c>
      <c r="H648" s="69">
        <v>6300</v>
      </c>
      <c r="I648" s="32" t="s">
        <v>2489</v>
      </c>
    </row>
    <row r="649" spans="1:9" ht="12.75">
      <c r="A649" s="21">
        <v>5</v>
      </c>
      <c r="B649" s="22">
        <v>0.15</v>
      </c>
      <c r="C649" s="28"/>
      <c r="D649" s="23" t="s">
        <v>22</v>
      </c>
      <c r="E649" s="29"/>
      <c r="F649" s="25">
        <v>4800</v>
      </c>
      <c r="G649" s="69">
        <v>6000</v>
      </c>
      <c r="H649" s="69">
        <v>6000</v>
      </c>
      <c r="I649" s="23" t="s">
        <v>8</v>
      </c>
    </row>
    <row r="650" spans="1:9" ht="12.75">
      <c r="A650" s="21">
        <v>6</v>
      </c>
      <c r="B650" s="22"/>
      <c r="C650" s="28"/>
      <c r="D650" s="32" t="s">
        <v>2333</v>
      </c>
      <c r="E650" s="29"/>
      <c r="F650" s="25"/>
      <c r="G650" s="69">
        <v>6000</v>
      </c>
      <c r="H650" s="69">
        <v>6000</v>
      </c>
      <c r="I650" s="32" t="s">
        <v>356</v>
      </c>
    </row>
    <row r="651" spans="1:9" ht="12.75">
      <c r="A651" s="21">
        <v>7</v>
      </c>
      <c r="B651" s="22">
        <v>0.15</v>
      </c>
      <c r="C651" s="28"/>
      <c r="D651" s="23" t="s">
        <v>9</v>
      </c>
      <c r="E651" s="29"/>
      <c r="F651" s="25">
        <v>5000</v>
      </c>
      <c r="G651" s="69">
        <f>F651*1.1</f>
        <v>5500</v>
      </c>
      <c r="H651" s="69">
        <v>5500</v>
      </c>
      <c r="I651" s="23" t="s">
        <v>10</v>
      </c>
    </row>
    <row r="652" spans="1:9" ht="12.75">
      <c r="A652" s="21">
        <v>8</v>
      </c>
      <c r="B652" s="22">
        <v>0.15</v>
      </c>
      <c r="C652" s="28"/>
      <c r="D652" s="23" t="s">
        <v>11</v>
      </c>
      <c r="E652" s="29"/>
      <c r="F652" s="25">
        <v>5000</v>
      </c>
      <c r="G652" s="69">
        <v>5775</v>
      </c>
      <c r="H652" s="69">
        <v>5775</v>
      </c>
      <c r="I652" s="23" t="s">
        <v>12</v>
      </c>
    </row>
    <row r="653" spans="1:9" ht="12.75">
      <c r="A653" s="21">
        <v>9</v>
      </c>
      <c r="B653" s="22">
        <v>0.15</v>
      </c>
      <c r="C653" s="28"/>
      <c r="D653" s="23" t="s">
        <v>13</v>
      </c>
      <c r="E653" s="29"/>
      <c r="F653" s="25">
        <v>9400</v>
      </c>
      <c r="G653" s="69">
        <f>F653*1.1</f>
        <v>10340</v>
      </c>
      <c r="H653" s="69">
        <v>10340</v>
      </c>
      <c r="I653" s="32" t="s">
        <v>357</v>
      </c>
    </row>
    <row r="654" spans="1:9" ht="12.75">
      <c r="A654" s="21">
        <v>10</v>
      </c>
      <c r="B654" s="22"/>
      <c r="C654" s="28"/>
      <c r="D654" s="32" t="s">
        <v>1986</v>
      </c>
      <c r="E654" s="29"/>
      <c r="F654" s="25"/>
      <c r="G654" s="69">
        <v>9000</v>
      </c>
      <c r="H654" s="69">
        <v>9000</v>
      </c>
      <c r="I654" s="32" t="s">
        <v>1987</v>
      </c>
    </row>
    <row r="655" spans="1:9" ht="12.75">
      <c r="A655" s="21">
        <v>11</v>
      </c>
      <c r="B655" s="22"/>
      <c r="C655" s="28"/>
      <c r="D655" s="23" t="s">
        <v>14</v>
      </c>
      <c r="E655" s="29"/>
      <c r="F655" s="25">
        <v>9600</v>
      </c>
      <c r="G655" s="69">
        <f>F655*1.1</f>
        <v>10560</v>
      </c>
      <c r="H655" s="69">
        <v>10560</v>
      </c>
      <c r="I655" s="32" t="s">
        <v>1489</v>
      </c>
    </row>
    <row r="656" spans="1:9" ht="12.75">
      <c r="A656" s="21">
        <v>12</v>
      </c>
      <c r="B656" s="22"/>
      <c r="C656" s="28"/>
      <c r="D656" s="32" t="s">
        <v>2334</v>
      </c>
      <c r="E656" s="29"/>
      <c r="F656" s="25"/>
      <c r="G656" s="69">
        <v>12360</v>
      </c>
      <c r="H656" s="69">
        <v>12360</v>
      </c>
      <c r="I656" s="32" t="s">
        <v>1490</v>
      </c>
    </row>
    <row r="657" spans="1:9" ht="12.75">
      <c r="A657" s="21">
        <v>13</v>
      </c>
      <c r="B657" s="22">
        <v>0.15</v>
      </c>
      <c r="C657" s="28"/>
      <c r="D657" s="23" t="s">
        <v>1096</v>
      </c>
      <c r="E657" s="24"/>
      <c r="F657" s="25">
        <v>12000</v>
      </c>
      <c r="G657" s="69">
        <f>F657*1.1</f>
        <v>13200.000000000002</v>
      </c>
      <c r="H657" s="69">
        <v>13200</v>
      </c>
      <c r="I657" s="32" t="s">
        <v>1907</v>
      </c>
    </row>
    <row r="658" spans="1:9" ht="12.75">
      <c r="A658" s="21">
        <v>14</v>
      </c>
      <c r="B658" s="22">
        <v>0.15</v>
      </c>
      <c r="C658" s="28"/>
      <c r="D658" s="23" t="s">
        <v>128</v>
      </c>
      <c r="E658" s="29"/>
      <c r="F658" s="25">
        <v>12400</v>
      </c>
      <c r="G658" s="69">
        <f>F658*1.1</f>
        <v>13640.000000000002</v>
      </c>
      <c r="H658" s="69">
        <v>13640</v>
      </c>
      <c r="I658" s="32" t="s">
        <v>1908</v>
      </c>
    </row>
    <row r="659" spans="1:9" ht="12.75">
      <c r="A659" s="21">
        <v>15</v>
      </c>
      <c r="B659" s="22">
        <v>0.15</v>
      </c>
      <c r="C659" s="28"/>
      <c r="D659" s="32" t="s">
        <v>864</v>
      </c>
      <c r="E659" s="29"/>
      <c r="F659" s="25">
        <v>12800</v>
      </c>
      <c r="G659" s="69">
        <f>F659*1.1</f>
        <v>14080.000000000002</v>
      </c>
      <c r="H659" s="69">
        <v>14080</v>
      </c>
      <c r="I659" s="32" t="s">
        <v>885</v>
      </c>
    </row>
    <row r="660" spans="1:9" ht="14.25" thickBot="1">
      <c r="A660" s="19" t="s">
        <v>1037</v>
      </c>
      <c r="B660" s="19"/>
      <c r="C660" s="19"/>
      <c r="D660" s="19"/>
      <c r="E660" s="19"/>
      <c r="F660" s="19"/>
      <c r="G660" s="220"/>
      <c r="H660" s="220"/>
      <c r="I660" s="19"/>
    </row>
    <row r="661" spans="1:9" ht="13.5">
      <c r="A661" s="20" t="s">
        <v>1038</v>
      </c>
      <c r="B661" s="20"/>
      <c r="C661" s="20"/>
      <c r="D661" s="20"/>
      <c r="E661" s="20"/>
      <c r="F661" s="20"/>
      <c r="G661" s="218"/>
      <c r="H661" s="218"/>
      <c r="I661" s="20"/>
    </row>
    <row r="662" spans="1:9" ht="24">
      <c r="A662" s="21">
        <v>1</v>
      </c>
      <c r="B662" s="22">
        <v>0.15</v>
      </c>
      <c r="C662" s="28"/>
      <c r="D662" s="23" t="s">
        <v>1039</v>
      </c>
      <c r="E662" s="29"/>
      <c r="F662" s="25">
        <v>247000</v>
      </c>
      <c r="G662" s="69">
        <v>247000</v>
      </c>
      <c r="H662" s="69">
        <v>247000</v>
      </c>
      <c r="I662" s="23" t="s">
        <v>1512</v>
      </c>
    </row>
    <row r="663" spans="1:9" ht="36">
      <c r="A663" s="21">
        <v>2</v>
      </c>
      <c r="B663" s="22">
        <v>0.15</v>
      </c>
      <c r="C663" s="28"/>
      <c r="D663" s="23" t="s">
        <v>1513</v>
      </c>
      <c r="E663" s="29"/>
      <c r="F663" s="25">
        <v>364100</v>
      </c>
      <c r="G663" s="69">
        <v>364100</v>
      </c>
      <c r="H663" s="69">
        <v>364100</v>
      </c>
      <c r="I663" s="23" t="s">
        <v>998</v>
      </c>
    </row>
    <row r="664" spans="1:9" ht="13.5">
      <c r="A664" s="19" t="s">
        <v>999</v>
      </c>
      <c r="B664" s="19"/>
      <c r="C664" s="19"/>
      <c r="D664" s="19"/>
      <c r="E664" s="19"/>
      <c r="F664" s="19"/>
      <c r="G664" s="220"/>
      <c r="H664" s="220"/>
      <c r="I664" s="19"/>
    </row>
    <row r="665" spans="1:9" ht="12.75">
      <c r="A665" s="21">
        <v>1</v>
      </c>
      <c r="B665" s="22">
        <v>0.15</v>
      </c>
      <c r="C665" s="22">
        <v>0.05</v>
      </c>
      <c r="D665" s="23" t="s">
        <v>1000</v>
      </c>
      <c r="E665" s="29" t="s">
        <v>1266</v>
      </c>
      <c r="F665" s="25">
        <v>20500</v>
      </c>
      <c r="G665" s="69">
        <f aca="true" t="shared" si="9" ref="G665:G670">F665*1.1</f>
        <v>22550.000000000004</v>
      </c>
      <c r="H665" s="69">
        <v>22550</v>
      </c>
      <c r="I665" s="23" t="s">
        <v>1001</v>
      </c>
    </row>
    <row r="666" spans="1:9" ht="12.75">
      <c r="A666" s="21">
        <v>2</v>
      </c>
      <c r="B666" s="22">
        <v>0.15</v>
      </c>
      <c r="C666" s="22">
        <v>0.05</v>
      </c>
      <c r="D666" s="23" t="s">
        <v>1002</v>
      </c>
      <c r="E666" s="29" t="s">
        <v>1266</v>
      </c>
      <c r="F666" s="25">
        <v>28100</v>
      </c>
      <c r="G666" s="69">
        <f t="shared" si="9"/>
        <v>30910.000000000004</v>
      </c>
      <c r="H666" s="69">
        <v>30910</v>
      </c>
      <c r="I666" s="23" t="s">
        <v>1003</v>
      </c>
    </row>
    <row r="667" spans="1:9" ht="24">
      <c r="A667" s="21">
        <v>3</v>
      </c>
      <c r="B667" s="22">
        <v>0.15</v>
      </c>
      <c r="C667" s="22">
        <v>0.05</v>
      </c>
      <c r="D667" s="32" t="s">
        <v>579</v>
      </c>
      <c r="E667" s="29" t="s">
        <v>1266</v>
      </c>
      <c r="F667" s="25">
        <v>24800</v>
      </c>
      <c r="G667" s="69">
        <f t="shared" si="9"/>
        <v>27280.000000000004</v>
      </c>
      <c r="H667" s="69">
        <v>27280</v>
      </c>
      <c r="I667" s="32" t="s">
        <v>88</v>
      </c>
    </row>
    <row r="668" spans="1:9" ht="24">
      <c r="A668" s="21">
        <v>4</v>
      </c>
      <c r="B668" s="22">
        <v>0.15</v>
      </c>
      <c r="C668" s="22">
        <v>0.05</v>
      </c>
      <c r="D668" s="23" t="s">
        <v>1004</v>
      </c>
      <c r="E668" s="29" t="s">
        <v>1266</v>
      </c>
      <c r="F668" s="25">
        <v>24800</v>
      </c>
      <c r="G668" s="69">
        <f t="shared" si="9"/>
        <v>27280.000000000004</v>
      </c>
      <c r="H668" s="69">
        <v>27280</v>
      </c>
      <c r="I668" s="32" t="s">
        <v>378</v>
      </c>
    </row>
    <row r="669" spans="1:9" ht="12.75">
      <c r="A669" s="21">
        <v>5</v>
      </c>
      <c r="B669" s="22">
        <v>0.15</v>
      </c>
      <c r="C669" s="22">
        <v>0.05</v>
      </c>
      <c r="D669" s="23" t="s">
        <v>1005</v>
      </c>
      <c r="E669" s="29"/>
      <c r="F669" s="25">
        <v>30500</v>
      </c>
      <c r="G669" s="69">
        <f t="shared" si="9"/>
        <v>33550</v>
      </c>
      <c r="H669" s="69">
        <v>33550</v>
      </c>
      <c r="I669" s="23" t="s">
        <v>1006</v>
      </c>
    </row>
    <row r="670" spans="1:9" ht="12.75">
      <c r="A670" s="21">
        <v>6</v>
      </c>
      <c r="B670" s="22">
        <v>0.15</v>
      </c>
      <c r="C670" s="22">
        <v>0.05</v>
      </c>
      <c r="D670" s="23" t="s">
        <v>1007</v>
      </c>
      <c r="E670" s="29" t="s">
        <v>1266</v>
      </c>
      <c r="F670" s="25">
        <v>70200</v>
      </c>
      <c r="G670" s="69">
        <f t="shared" si="9"/>
        <v>77220</v>
      </c>
      <c r="H670" s="69">
        <v>77220</v>
      </c>
      <c r="I670" s="23" t="s">
        <v>1008</v>
      </c>
    </row>
    <row r="671" spans="1:9" ht="16.5" customHeight="1" thickBot="1">
      <c r="A671" s="19" t="s">
        <v>1009</v>
      </c>
      <c r="B671" s="19"/>
      <c r="C671" s="19"/>
      <c r="D671" s="19"/>
      <c r="E671" s="19"/>
      <c r="F671" s="19"/>
      <c r="G671" s="220"/>
      <c r="H671" s="220"/>
      <c r="I671" s="19"/>
    </row>
    <row r="672" spans="1:9" ht="14.25" thickBot="1">
      <c r="A672" s="49" t="s">
        <v>441</v>
      </c>
      <c r="B672" s="20"/>
      <c r="C672" s="20"/>
      <c r="D672" s="20"/>
      <c r="E672" s="20"/>
      <c r="F672" s="20"/>
      <c r="G672" s="218"/>
      <c r="H672" s="218"/>
      <c r="I672" s="20"/>
    </row>
    <row r="673" spans="1:9" s="284" customFormat="1" ht="24.75" customHeight="1">
      <c r="A673" s="162">
        <v>1</v>
      </c>
      <c r="B673" s="285"/>
      <c r="C673" s="285"/>
      <c r="D673" s="287" t="s">
        <v>2202</v>
      </c>
      <c r="E673" s="29" t="s">
        <v>1266</v>
      </c>
      <c r="F673" s="285"/>
      <c r="G673" s="69">
        <v>3000</v>
      </c>
      <c r="H673" s="69">
        <f>SUM(G673,G673/100*5)</f>
        <v>3150</v>
      </c>
      <c r="I673" s="32" t="s">
        <v>2206</v>
      </c>
    </row>
    <row r="674" spans="1:9" s="284" customFormat="1" ht="24" customHeight="1">
      <c r="A674" s="162">
        <v>2</v>
      </c>
      <c r="B674" s="286"/>
      <c r="C674" s="286"/>
      <c r="D674" s="288" t="s">
        <v>2203</v>
      </c>
      <c r="E674" s="29" t="s">
        <v>1266</v>
      </c>
      <c r="F674" s="286"/>
      <c r="G674" s="69">
        <v>3000</v>
      </c>
      <c r="H674" s="69">
        <f aca="true" t="shared" si="10" ref="H674:H684">SUM(G674,G674/100*5)</f>
        <v>3150</v>
      </c>
      <c r="I674" s="32" t="s">
        <v>2207</v>
      </c>
    </row>
    <row r="675" spans="1:9" s="284" customFormat="1" ht="36">
      <c r="A675" s="162">
        <v>3</v>
      </c>
      <c r="B675" s="286"/>
      <c r="C675" s="286"/>
      <c r="D675" s="288" t="s">
        <v>2204</v>
      </c>
      <c r="E675" s="29" t="s">
        <v>1266</v>
      </c>
      <c r="F675" s="286"/>
      <c r="G675" s="69">
        <v>4400</v>
      </c>
      <c r="H675" s="69">
        <f t="shared" si="10"/>
        <v>4620</v>
      </c>
      <c r="I675" s="32" t="s">
        <v>1636</v>
      </c>
    </row>
    <row r="676" spans="1:9" ht="36">
      <c r="A676" s="21">
        <v>4</v>
      </c>
      <c r="B676" s="22">
        <v>0.15</v>
      </c>
      <c r="C676" s="28"/>
      <c r="D676" s="32" t="s">
        <v>1274</v>
      </c>
      <c r="E676" s="29" t="s">
        <v>1266</v>
      </c>
      <c r="F676" s="25">
        <v>4200</v>
      </c>
      <c r="G676" s="69">
        <v>4200</v>
      </c>
      <c r="H676" s="69">
        <f t="shared" si="10"/>
        <v>4410</v>
      </c>
      <c r="I676" s="32" t="s">
        <v>1635</v>
      </c>
    </row>
    <row r="677" spans="1:9" ht="24.75" customHeight="1">
      <c r="A677" s="21">
        <v>5</v>
      </c>
      <c r="B677" s="22">
        <v>0.15</v>
      </c>
      <c r="C677" s="28"/>
      <c r="D677" s="23" t="s">
        <v>41</v>
      </c>
      <c r="E677" s="29" t="s">
        <v>1266</v>
      </c>
      <c r="F677" s="25">
        <v>10700</v>
      </c>
      <c r="G677" s="69">
        <v>10700</v>
      </c>
      <c r="H677" s="69">
        <f t="shared" si="10"/>
        <v>11235</v>
      </c>
      <c r="I677" s="32" t="s">
        <v>1639</v>
      </c>
    </row>
    <row r="678" spans="1:9" ht="24">
      <c r="A678" s="21">
        <v>6</v>
      </c>
      <c r="B678" s="22">
        <v>0.15</v>
      </c>
      <c r="C678" s="28"/>
      <c r="D678" s="23" t="s">
        <v>42</v>
      </c>
      <c r="E678" s="29" t="s">
        <v>1266</v>
      </c>
      <c r="F678" s="25">
        <v>11200</v>
      </c>
      <c r="G678" s="69">
        <v>11200</v>
      </c>
      <c r="H678" s="69">
        <f t="shared" si="10"/>
        <v>11760</v>
      </c>
      <c r="I678" s="32" t="s">
        <v>1640</v>
      </c>
    </row>
    <row r="679" spans="1:9" ht="24">
      <c r="A679" s="21">
        <v>7</v>
      </c>
      <c r="B679" s="22">
        <v>0.15</v>
      </c>
      <c r="C679" s="28"/>
      <c r="D679" s="23" t="s">
        <v>2183</v>
      </c>
      <c r="E679" s="29" t="s">
        <v>1266</v>
      </c>
      <c r="F679" s="25">
        <v>13400</v>
      </c>
      <c r="G679" s="69">
        <v>13400</v>
      </c>
      <c r="H679" s="69">
        <f t="shared" si="10"/>
        <v>14070</v>
      </c>
      <c r="I679" s="32" t="s">
        <v>1641</v>
      </c>
    </row>
    <row r="680" spans="1:9" ht="24">
      <c r="A680" s="21">
        <v>8</v>
      </c>
      <c r="B680" s="22"/>
      <c r="C680" s="28"/>
      <c r="D680" s="32" t="s">
        <v>2205</v>
      </c>
      <c r="E680" s="29" t="s">
        <v>1266</v>
      </c>
      <c r="F680" s="25"/>
      <c r="G680" s="69">
        <v>16200</v>
      </c>
      <c r="H680" s="69">
        <f t="shared" si="10"/>
        <v>17010</v>
      </c>
      <c r="I680" s="32" t="s">
        <v>1634</v>
      </c>
    </row>
    <row r="681" spans="1:9" ht="24">
      <c r="A681" s="21">
        <v>9</v>
      </c>
      <c r="B681" s="22"/>
      <c r="C681" s="28"/>
      <c r="D681" s="32" t="s">
        <v>1296</v>
      </c>
      <c r="E681" s="29" t="s">
        <v>1266</v>
      </c>
      <c r="F681" s="25"/>
      <c r="G681" s="69">
        <v>16200</v>
      </c>
      <c r="H681" s="69">
        <f t="shared" si="10"/>
        <v>17010</v>
      </c>
      <c r="I681" s="32" t="s">
        <v>1637</v>
      </c>
    </row>
    <row r="682" spans="1:9" ht="24">
      <c r="A682" s="21">
        <v>10</v>
      </c>
      <c r="B682" s="22">
        <v>0.15</v>
      </c>
      <c r="C682" s="28"/>
      <c r="D682" s="23" t="s">
        <v>2184</v>
      </c>
      <c r="E682" s="29" t="s">
        <v>1266</v>
      </c>
      <c r="F682" s="25">
        <v>16520</v>
      </c>
      <c r="G682" s="69">
        <v>16520</v>
      </c>
      <c r="H682" s="69">
        <f t="shared" si="10"/>
        <v>17346</v>
      </c>
      <c r="I682" s="32" t="s">
        <v>1638</v>
      </c>
    </row>
    <row r="683" spans="1:9" ht="24">
      <c r="A683" s="21">
        <v>11</v>
      </c>
      <c r="B683" s="22">
        <v>0.15</v>
      </c>
      <c r="C683" s="28"/>
      <c r="D683" s="23" t="s">
        <v>936</v>
      </c>
      <c r="E683" s="29" t="s">
        <v>1266</v>
      </c>
      <c r="F683" s="25">
        <v>17000</v>
      </c>
      <c r="G683" s="69">
        <v>17000</v>
      </c>
      <c r="H683" s="69">
        <f t="shared" si="10"/>
        <v>17850</v>
      </c>
      <c r="I683" s="32" t="s">
        <v>692</v>
      </c>
    </row>
    <row r="684" spans="1:9" ht="24" thickBot="1">
      <c r="A684" s="21">
        <v>12</v>
      </c>
      <c r="B684" s="22">
        <v>0.15</v>
      </c>
      <c r="C684" s="28"/>
      <c r="D684" s="23" t="s">
        <v>937</v>
      </c>
      <c r="E684" s="29" t="s">
        <v>1266</v>
      </c>
      <c r="F684" s="25">
        <v>17900</v>
      </c>
      <c r="G684" s="69">
        <v>17900</v>
      </c>
      <c r="H684" s="69">
        <f t="shared" si="10"/>
        <v>18795</v>
      </c>
      <c r="I684" s="32" t="s">
        <v>693</v>
      </c>
    </row>
    <row r="685" spans="1:9" ht="13.5">
      <c r="A685" s="20" t="s">
        <v>1475</v>
      </c>
      <c r="B685" s="20"/>
      <c r="C685" s="20"/>
      <c r="D685" s="20"/>
      <c r="E685" s="20"/>
      <c r="F685" s="20"/>
      <c r="G685" s="218"/>
      <c r="H685" s="218"/>
      <c r="I685" s="20"/>
    </row>
    <row r="686" spans="1:9" ht="12.75">
      <c r="A686" s="21">
        <v>1</v>
      </c>
      <c r="B686" s="22">
        <v>0.15</v>
      </c>
      <c r="C686" s="28"/>
      <c r="D686" s="23" t="s">
        <v>1476</v>
      </c>
      <c r="E686" s="29"/>
      <c r="F686" s="25">
        <v>3300</v>
      </c>
      <c r="G686" s="69">
        <f>F686*1.1</f>
        <v>3630.0000000000005</v>
      </c>
      <c r="H686" s="69">
        <f aca="true" t="shared" si="11" ref="H686:H691">G686</f>
        <v>3630.0000000000005</v>
      </c>
      <c r="I686" s="23" t="s">
        <v>1477</v>
      </c>
    </row>
    <row r="687" spans="1:9" ht="12.75">
      <c r="A687" s="21">
        <v>2</v>
      </c>
      <c r="B687" s="22">
        <v>0.15</v>
      </c>
      <c r="C687" s="28"/>
      <c r="D687" s="23" t="s">
        <v>1478</v>
      </c>
      <c r="E687" s="29"/>
      <c r="F687" s="25">
        <v>3900</v>
      </c>
      <c r="G687" s="69">
        <f>F687*1.1</f>
        <v>4290</v>
      </c>
      <c r="H687" s="69">
        <f t="shared" si="11"/>
        <v>4290</v>
      </c>
      <c r="I687" s="23" t="s">
        <v>163</v>
      </c>
    </row>
    <row r="688" spans="1:9" ht="12.75">
      <c r="A688" s="21">
        <v>3</v>
      </c>
      <c r="B688" s="22">
        <v>0.15</v>
      </c>
      <c r="C688" s="28"/>
      <c r="D688" s="23" t="s">
        <v>164</v>
      </c>
      <c r="E688" s="29"/>
      <c r="F688" s="25">
        <v>3000</v>
      </c>
      <c r="G688" s="69">
        <f>F688*1.1</f>
        <v>3300.0000000000005</v>
      </c>
      <c r="H688" s="69">
        <f t="shared" si="11"/>
        <v>3300.0000000000005</v>
      </c>
      <c r="I688" s="23" t="s">
        <v>165</v>
      </c>
    </row>
    <row r="689" spans="1:9" ht="12.75">
      <c r="A689" s="21">
        <v>4</v>
      </c>
      <c r="B689" s="22">
        <v>0.15</v>
      </c>
      <c r="C689" s="28"/>
      <c r="D689" s="23" t="s">
        <v>166</v>
      </c>
      <c r="E689" s="29"/>
      <c r="F689" s="25">
        <v>3600</v>
      </c>
      <c r="G689" s="69">
        <v>4158</v>
      </c>
      <c r="H689" s="69">
        <f t="shared" si="11"/>
        <v>4158</v>
      </c>
      <c r="I689" s="23" t="s">
        <v>167</v>
      </c>
    </row>
    <row r="690" spans="1:9" ht="12.75">
      <c r="A690" s="21">
        <v>5</v>
      </c>
      <c r="B690" s="22">
        <v>0.15</v>
      </c>
      <c r="C690" s="28"/>
      <c r="D690" s="23" t="s">
        <v>168</v>
      </c>
      <c r="E690" s="29"/>
      <c r="F690" s="25">
        <v>3250</v>
      </c>
      <c r="G690" s="69">
        <f>F690*1.1</f>
        <v>3575.0000000000005</v>
      </c>
      <c r="H690" s="69">
        <f t="shared" si="11"/>
        <v>3575.0000000000005</v>
      </c>
      <c r="I690" s="23" t="s">
        <v>159</v>
      </c>
    </row>
    <row r="691" spans="1:9" ht="24" thickBot="1">
      <c r="A691" s="21">
        <v>6</v>
      </c>
      <c r="B691" s="22">
        <v>0.15</v>
      </c>
      <c r="C691" s="28"/>
      <c r="D691" s="23" t="s">
        <v>160</v>
      </c>
      <c r="E691" s="29"/>
      <c r="F691" s="25">
        <v>3250</v>
      </c>
      <c r="G691" s="69">
        <f>3000</f>
        <v>3000</v>
      </c>
      <c r="H691" s="69">
        <f t="shared" si="11"/>
        <v>3000</v>
      </c>
      <c r="I691" s="23" t="s">
        <v>193</v>
      </c>
    </row>
    <row r="692" spans="1:9" ht="13.5">
      <c r="A692" s="49" t="s">
        <v>442</v>
      </c>
      <c r="B692" s="20"/>
      <c r="C692" s="20"/>
      <c r="D692" s="20"/>
      <c r="E692" s="20"/>
      <c r="F692" s="20"/>
      <c r="G692" s="218"/>
      <c r="H692" s="218"/>
      <c r="I692" s="20"/>
    </row>
    <row r="693" spans="1:9" ht="36" thickBot="1">
      <c r="A693" s="21">
        <v>1</v>
      </c>
      <c r="B693" s="22">
        <v>0.2</v>
      </c>
      <c r="C693" s="22">
        <v>0.05</v>
      </c>
      <c r="D693" s="23" t="s">
        <v>1243</v>
      </c>
      <c r="E693" s="29" t="s">
        <v>1266</v>
      </c>
      <c r="F693" s="25">
        <v>35000</v>
      </c>
      <c r="G693" s="69">
        <v>35000</v>
      </c>
      <c r="H693" s="69">
        <f>SUM(G693,G693/100*5)</f>
        <v>36750</v>
      </c>
      <c r="I693" s="32" t="s">
        <v>695</v>
      </c>
    </row>
    <row r="694" spans="1:9" ht="13.5">
      <c r="A694" s="49" t="s">
        <v>313</v>
      </c>
      <c r="B694" s="20"/>
      <c r="C694" s="20"/>
      <c r="D694" s="20"/>
      <c r="E694" s="20"/>
      <c r="F694" s="20"/>
      <c r="G694" s="218"/>
      <c r="H694" s="218"/>
      <c r="I694" s="20"/>
    </row>
    <row r="695" spans="1:9" ht="24">
      <c r="A695" s="162">
        <v>1</v>
      </c>
      <c r="B695" s="50">
        <v>0.15</v>
      </c>
      <c r="C695" s="51"/>
      <c r="D695" s="290" t="s">
        <v>694</v>
      </c>
      <c r="E695" s="29" t="s">
        <v>1266</v>
      </c>
      <c r="F695" s="52">
        <v>4500</v>
      </c>
      <c r="G695" s="69">
        <v>4700</v>
      </c>
      <c r="H695" s="69">
        <f>SUM(G695,G695/100*5)</f>
        <v>4935</v>
      </c>
      <c r="I695" s="289" t="s">
        <v>696</v>
      </c>
    </row>
    <row r="696" spans="1:9" ht="24">
      <c r="A696" s="21">
        <v>2</v>
      </c>
      <c r="B696" s="22"/>
      <c r="C696" s="28"/>
      <c r="D696" s="23" t="s">
        <v>1479</v>
      </c>
      <c r="E696" s="29" t="s">
        <v>1266</v>
      </c>
      <c r="F696" s="25"/>
      <c r="G696" s="69">
        <v>4500</v>
      </c>
      <c r="H696" s="69">
        <f>SUM(G696,G696/100*5)</f>
        <v>4725</v>
      </c>
      <c r="I696" s="308" t="s">
        <v>697</v>
      </c>
    </row>
    <row r="697" spans="1:9" ht="36.75" customHeight="1" thickBot="1">
      <c r="A697" s="21">
        <v>3</v>
      </c>
      <c r="B697" s="22"/>
      <c r="C697" s="28"/>
      <c r="D697" s="32" t="s">
        <v>1297</v>
      </c>
      <c r="E697" s="29" t="s">
        <v>1266</v>
      </c>
      <c r="F697" s="25"/>
      <c r="G697" s="69">
        <v>2700</v>
      </c>
      <c r="H697" s="69">
        <f>SUM(G697,G697/100*5)</f>
        <v>2835</v>
      </c>
      <c r="I697" s="308" t="s">
        <v>698</v>
      </c>
    </row>
    <row r="698" spans="1:9" ht="13.5">
      <c r="A698" s="20" t="s">
        <v>194</v>
      </c>
      <c r="B698" s="20"/>
      <c r="C698" s="20"/>
      <c r="D698" s="20"/>
      <c r="E698" s="20"/>
      <c r="F698" s="20"/>
      <c r="G698" s="218"/>
      <c r="H698" s="218"/>
      <c r="I698" s="20"/>
    </row>
    <row r="699" spans="1:9" ht="12.75">
      <c r="A699" s="21">
        <v>1</v>
      </c>
      <c r="B699" s="22"/>
      <c r="C699" s="28"/>
      <c r="D699" s="32" t="s">
        <v>2106</v>
      </c>
      <c r="E699" s="29"/>
      <c r="F699" s="25"/>
      <c r="G699" s="101">
        <v>2000</v>
      </c>
      <c r="H699" s="69">
        <f>G699</f>
        <v>2000</v>
      </c>
      <c r="I699" s="32" t="s">
        <v>2391</v>
      </c>
    </row>
    <row r="700" spans="1:9" ht="13.5" thickBot="1">
      <c r="A700" s="21">
        <v>2</v>
      </c>
      <c r="B700" s="22">
        <v>0.15</v>
      </c>
      <c r="C700" s="28"/>
      <c r="D700" s="23" t="s">
        <v>195</v>
      </c>
      <c r="E700" s="29" t="s">
        <v>1266</v>
      </c>
      <c r="F700" s="25">
        <v>3600</v>
      </c>
      <c r="G700" s="69">
        <f>F700*1.1</f>
        <v>3960.0000000000005</v>
      </c>
      <c r="H700" s="69">
        <f>G700</f>
        <v>3960.0000000000005</v>
      </c>
      <c r="I700" s="23" t="s">
        <v>818</v>
      </c>
    </row>
    <row r="701" spans="1:9" ht="13.5">
      <c r="A701" s="49" t="s">
        <v>314</v>
      </c>
      <c r="B701" s="20"/>
      <c r="C701" s="20"/>
      <c r="D701" s="20"/>
      <c r="E701" s="20"/>
      <c r="F701" s="20"/>
      <c r="G701" s="218"/>
      <c r="H701" s="218"/>
      <c r="I701" s="20"/>
    </row>
    <row r="702" spans="1:9" ht="24" thickBot="1">
      <c r="A702" s="162">
        <v>1</v>
      </c>
      <c r="B702" s="50">
        <v>0.2</v>
      </c>
      <c r="C702" s="51"/>
      <c r="D702" s="35" t="s">
        <v>1480</v>
      </c>
      <c r="E702" s="242" t="s">
        <v>1266</v>
      </c>
      <c r="F702" s="52">
        <v>10200</v>
      </c>
      <c r="G702" s="70">
        <v>10200</v>
      </c>
      <c r="H702" s="69">
        <f>SUM(G702,G702/100*5)</f>
        <v>10710</v>
      </c>
      <c r="I702" s="35" t="s">
        <v>1474</v>
      </c>
    </row>
    <row r="703" spans="1:9" ht="13.5">
      <c r="A703" s="20" t="s">
        <v>819</v>
      </c>
      <c r="B703" s="20"/>
      <c r="C703" s="20"/>
      <c r="D703" s="20"/>
      <c r="E703" s="20"/>
      <c r="F703" s="20"/>
      <c r="G703" s="20"/>
      <c r="H703" s="20"/>
      <c r="I703" s="20"/>
    </row>
    <row r="704" spans="1:9" ht="12.75">
      <c r="A704" s="21">
        <v>1</v>
      </c>
      <c r="B704" s="22">
        <v>0.15</v>
      </c>
      <c r="C704" s="28"/>
      <c r="D704" s="23" t="s">
        <v>820</v>
      </c>
      <c r="E704" s="29" t="s">
        <v>1266</v>
      </c>
      <c r="F704" s="25">
        <v>4750</v>
      </c>
      <c r="G704" s="69">
        <f>F704*1.1</f>
        <v>5225</v>
      </c>
      <c r="H704" s="69">
        <f aca="true" t="shared" si="12" ref="H704:H714">G704</f>
        <v>5225</v>
      </c>
      <c r="I704" s="23" t="s">
        <v>821</v>
      </c>
    </row>
    <row r="705" spans="1:9" ht="12.75">
      <c r="A705" s="21">
        <v>2</v>
      </c>
      <c r="B705" s="22"/>
      <c r="C705" s="28"/>
      <c r="D705" s="23" t="s">
        <v>190</v>
      </c>
      <c r="E705" s="29"/>
      <c r="F705" s="25">
        <v>7000</v>
      </c>
      <c r="G705" s="69">
        <f>F705*1.1</f>
        <v>7700.000000000001</v>
      </c>
      <c r="H705" s="69">
        <f t="shared" si="12"/>
        <v>7700.000000000001</v>
      </c>
      <c r="I705" s="23" t="s">
        <v>191</v>
      </c>
    </row>
    <row r="706" spans="1:9" ht="12.75">
      <c r="A706" s="21">
        <v>3</v>
      </c>
      <c r="B706" s="22"/>
      <c r="C706" s="28"/>
      <c r="D706" s="23" t="s">
        <v>192</v>
      </c>
      <c r="E706" s="29"/>
      <c r="F706" s="25">
        <v>3500</v>
      </c>
      <c r="G706" s="69">
        <f>F706*1.1</f>
        <v>3850.0000000000005</v>
      </c>
      <c r="H706" s="69">
        <f t="shared" si="12"/>
        <v>3850.0000000000005</v>
      </c>
      <c r="I706" s="23" t="s">
        <v>388</v>
      </c>
    </row>
    <row r="707" spans="1:9" ht="12.75">
      <c r="A707" s="21">
        <v>4</v>
      </c>
      <c r="B707" s="22"/>
      <c r="C707" s="28"/>
      <c r="D707" s="23" t="s">
        <v>389</v>
      </c>
      <c r="E707" s="29"/>
      <c r="F707" s="25">
        <v>4000</v>
      </c>
      <c r="G707" s="69">
        <f>F707*1.1</f>
        <v>4400</v>
      </c>
      <c r="H707" s="69">
        <f t="shared" si="12"/>
        <v>4400</v>
      </c>
      <c r="I707" s="23" t="s">
        <v>390</v>
      </c>
    </row>
    <row r="708" spans="1:9" ht="12.75">
      <c r="A708" s="21">
        <v>5</v>
      </c>
      <c r="B708" s="22"/>
      <c r="C708" s="28"/>
      <c r="D708" s="32" t="s">
        <v>2331</v>
      </c>
      <c r="E708" s="29"/>
      <c r="F708" s="25"/>
      <c r="G708" s="69">
        <v>5520</v>
      </c>
      <c r="H708" s="69">
        <f t="shared" si="12"/>
        <v>5520</v>
      </c>
      <c r="I708" s="32" t="s">
        <v>1191</v>
      </c>
    </row>
    <row r="709" spans="1:9" ht="13.5">
      <c r="A709" s="19" t="s">
        <v>391</v>
      </c>
      <c r="B709" s="19"/>
      <c r="C709" s="19"/>
      <c r="D709" s="19"/>
      <c r="E709" s="19"/>
      <c r="F709" s="19"/>
      <c r="G709" s="220"/>
      <c r="H709" s="220"/>
      <c r="I709" s="19"/>
    </row>
    <row r="710" spans="1:9" ht="12.75">
      <c r="A710" s="332"/>
      <c r="B710" s="332"/>
      <c r="C710" s="332"/>
      <c r="D710" s="163" t="s">
        <v>865</v>
      </c>
      <c r="E710" s="332"/>
      <c r="F710" s="332"/>
      <c r="G710" s="332"/>
      <c r="H710" s="331">
        <v>2400</v>
      </c>
      <c r="I710" s="332"/>
    </row>
    <row r="711" spans="1:9" ht="24">
      <c r="A711" s="21">
        <v>1</v>
      </c>
      <c r="B711" s="22">
        <v>0.15</v>
      </c>
      <c r="C711" s="28"/>
      <c r="D711" s="32" t="s">
        <v>355</v>
      </c>
      <c r="E711" s="29"/>
      <c r="F711" s="25">
        <v>2000</v>
      </c>
      <c r="G711" s="69">
        <v>6720</v>
      </c>
      <c r="H711" s="69">
        <f t="shared" si="12"/>
        <v>6720</v>
      </c>
      <c r="I711" s="32" t="s">
        <v>1135</v>
      </c>
    </row>
    <row r="712" spans="1:9" ht="12.75">
      <c r="A712" s="21">
        <v>2</v>
      </c>
      <c r="B712" s="22">
        <v>0.15</v>
      </c>
      <c r="C712" s="28"/>
      <c r="D712" s="23" t="s">
        <v>392</v>
      </c>
      <c r="E712" s="29"/>
      <c r="F712" s="25">
        <v>6000</v>
      </c>
      <c r="G712" s="69">
        <f>F712*1.1</f>
        <v>6600.000000000001</v>
      </c>
      <c r="H712" s="69">
        <f t="shared" si="12"/>
        <v>6600.000000000001</v>
      </c>
      <c r="I712" s="32" t="s">
        <v>99</v>
      </c>
    </row>
    <row r="713" spans="1:9" ht="12.75">
      <c r="A713" s="21">
        <v>3</v>
      </c>
      <c r="B713" s="22">
        <v>0.15</v>
      </c>
      <c r="C713" s="28"/>
      <c r="D713" s="23" t="s">
        <v>328</v>
      </c>
      <c r="E713" s="29"/>
      <c r="F713" s="25">
        <v>9600</v>
      </c>
      <c r="G713" s="69">
        <f>F713*1.1</f>
        <v>10560</v>
      </c>
      <c r="H713" s="69">
        <f t="shared" si="12"/>
        <v>10560</v>
      </c>
      <c r="I713" s="23" t="s">
        <v>329</v>
      </c>
    </row>
    <row r="714" spans="1:9" ht="12.75">
      <c r="A714" s="21">
        <v>4</v>
      </c>
      <c r="B714" s="22">
        <v>0.15</v>
      </c>
      <c r="C714" s="28"/>
      <c r="D714" s="23" t="s">
        <v>330</v>
      </c>
      <c r="E714" s="29"/>
      <c r="F714" s="25">
        <v>7200</v>
      </c>
      <c r="G714" s="69">
        <f>F714*1.1</f>
        <v>7920.000000000001</v>
      </c>
      <c r="H714" s="69">
        <f t="shared" si="12"/>
        <v>7920.000000000001</v>
      </c>
      <c r="I714" s="32" t="s">
        <v>100</v>
      </c>
    </row>
    <row r="715" spans="1:9" ht="16.5" customHeight="1" thickBot="1">
      <c r="A715" s="54" t="s">
        <v>1298</v>
      </c>
      <c r="B715" s="19"/>
      <c r="C715" s="19"/>
      <c r="D715" s="19"/>
      <c r="E715" s="19"/>
      <c r="F715" s="19"/>
      <c r="G715" s="220"/>
      <c r="H715" s="220"/>
      <c r="I715" s="19"/>
    </row>
    <row r="716" spans="1:9" ht="13.5">
      <c r="A716" s="49" t="s">
        <v>2200</v>
      </c>
      <c r="B716" s="20"/>
      <c r="C716" s="20"/>
      <c r="D716" s="20"/>
      <c r="E716" s="20"/>
      <c r="F716" s="20"/>
      <c r="G716" s="20"/>
      <c r="H716" s="20"/>
      <c r="I716" s="20"/>
    </row>
    <row r="717" spans="1:9" ht="36">
      <c r="A717" s="21">
        <v>1</v>
      </c>
      <c r="B717" s="22"/>
      <c r="C717" s="28"/>
      <c r="D717" s="23" t="s">
        <v>2494</v>
      </c>
      <c r="E717" s="29" t="s">
        <v>1266</v>
      </c>
      <c r="F717" s="25">
        <v>3900</v>
      </c>
      <c r="G717" s="69">
        <v>3900</v>
      </c>
      <c r="H717" s="69">
        <f>SUM(G717,G717/100*5)</f>
        <v>4095</v>
      </c>
      <c r="I717" s="32" t="s">
        <v>1873</v>
      </c>
    </row>
    <row r="718" spans="1:9" ht="36">
      <c r="A718" s="21">
        <v>2</v>
      </c>
      <c r="B718" s="22"/>
      <c r="C718" s="28"/>
      <c r="D718" s="23" t="s">
        <v>2495</v>
      </c>
      <c r="E718" s="29" t="s">
        <v>1266</v>
      </c>
      <c r="F718" s="25">
        <v>4200</v>
      </c>
      <c r="G718" s="69">
        <v>4200</v>
      </c>
      <c r="H718" s="69">
        <f>SUM(G718,G718/100*5)</f>
        <v>4410</v>
      </c>
      <c r="I718" s="32" t="s">
        <v>1874</v>
      </c>
    </row>
    <row r="719" spans="1:9" ht="48">
      <c r="A719" s="21">
        <v>3</v>
      </c>
      <c r="B719" s="22"/>
      <c r="C719" s="28"/>
      <c r="D719" s="32" t="s">
        <v>491</v>
      </c>
      <c r="E719" s="29" t="s">
        <v>1266</v>
      </c>
      <c r="F719" s="25"/>
      <c r="G719" s="69">
        <v>5010</v>
      </c>
      <c r="H719" s="69">
        <f>SUM(G719,G719/100*5)</f>
        <v>5260.5</v>
      </c>
      <c r="I719" s="32" t="s">
        <v>6</v>
      </c>
    </row>
    <row r="720" spans="1:9" ht="48">
      <c r="A720" s="21">
        <v>4</v>
      </c>
      <c r="B720" s="22"/>
      <c r="C720" s="28"/>
      <c r="D720" s="23" t="s">
        <v>1691</v>
      </c>
      <c r="E720" s="29" t="s">
        <v>1266</v>
      </c>
      <c r="F720" s="25">
        <v>4700</v>
      </c>
      <c r="G720" s="69">
        <v>4700</v>
      </c>
      <c r="H720" s="69">
        <f>SUM(G720,G720/100*5)</f>
        <v>4935</v>
      </c>
      <c r="I720" s="32" t="s">
        <v>954</v>
      </c>
    </row>
    <row r="721" spans="1:9" ht="24">
      <c r="A721" s="21">
        <v>5</v>
      </c>
      <c r="B721" s="22"/>
      <c r="C721" s="28"/>
      <c r="D721" s="23" t="s">
        <v>1692</v>
      </c>
      <c r="E721" s="29"/>
      <c r="F721" s="25">
        <v>1000</v>
      </c>
      <c r="G721" s="69">
        <v>1000</v>
      </c>
      <c r="H721" s="69">
        <v>1000</v>
      </c>
      <c r="I721" s="32" t="s">
        <v>2241</v>
      </c>
    </row>
    <row r="722" spans="1:9" ht="24">
      <c r="A722" s="21">
        <v>6</v>
      </c>
      <c r="B722" s="22"/>
      <c r="C722" s="28"/>
      <c r="D722" s="32" t="s">
        <v>1694</v>
      </c>
      <c r="E722" s="29"/>
      <c r="F722" s="25">
        <v>1300</v>
      </c>
      <c r="G722" s="69">
        <v>1300</v>
      </c>
      <c r="H722" s="69">
        <v>1300</v>
      </c>
      <c r="I722" s="32" t="s">
        <v>91</v>
      </c>
    </row>
    <row r="723" spans="1:9" ht="24" thickBot="1">
      <c r="A723" s="21">
        <v>7</v>
      </c>
      <c r="B723" s="22"/>
      <c r="C723" s="28"/>
      <c r="D723" s="23" t="s">
        <v>1693</v>
      </c>
      <c r="E723" s="29"/>
      <c r="F723" s="25">
        <v>1200</v>
      </c>
      <c r="G723" s="69">
        <v>1200</v>
      </c>
      <c r="H723" s="69">
        <v>1200</v>
      </c>
      <c r="I723" s="32" t="s">
        <v>2242</v>
      </c>
    </row>
    <row r="724" spans="1:9" ht="13.5">
      <c r="A724" s="49" t="s">
        <v>1298</v>
      </c>
      <c r="B724" s="20"/>
      <c r="C724" s="20"/>
      <c r="D724" s="20"/>
      <c r="E724" s="20"/>
      <c r="F724" s="20"/>
      <c r="G724" s="20"/>
      <c r="H724" s="20"/>
      <c r="I724" s="20"/>
    </row>
    <row r="725" spans="1:9" ht="12.75">
      <c r="A725" s="21">
        <v>1</v>
      </c>
      <c r="B725" s="22">
        <v>0.15</v>
      </c>
      <c r="C725" s="28"/>
      <c r="D725" s="23" t="s">
        <v>1695</v>
      </c>
      <c r="E725" s="29"/>
      <c r="F725" s="25">
        <v>11550</v>
      </c>
      <c r="G725" s="69">
        <f>F725*1.1</f>
        <v>12705.000000000002</v>
      </c>
      <c r="H725" s="69">
        <f aca="true" t="shared" si="13" ref="H725:H730">G725</f>
        <v>12705.000000000002</v>
      </c>
      <c r="I725" s="23" t="s">
        <v>1696</v>
      </c>
    </row>
    <row r="726" spans="1:9" ht="24">
      <c r="A726" s="21">
        <v>2</v>
      </c>
      <c r="B726" s="22">
        <v>0.15</v>
      </c>
      <c r="C726" s="28"/>
      <c r="D726" s="32" t="s">
        <v>2124</v>
      </c>
      <c r="E726" s="29"/>
      <c r="F726" s="25">
        <v>12400</v>
      </c>
      <c r="G726" s="69">
        <f>F726*1.1</f>
        <v>13640.000000000002</v>
      </c>
      <c r="H726" s="69">
        <f t="shared" si="13"/>
        <v>13640.000000000002</v>
      </c>
      <c r="I726" s="32" t="s">
        <v>2125</v>
      </c>
    </row>
    <row r="727" spans="1:9" ht="12.75">
      <c r="A727" s="21">
        <v>3</v>
      </c>
      <c r="B727" s="22">
        <v>0.15</v>
      </c>
      <c r="C727" s="28"/>
      <c r="D727" s="23" t="s">
        <v>1536</v>
      </c>
      <c r="E727" s="29"/>
      <c r="F727" s="25">
        <v>1500</v>
      </c>
      <c r="G727" s="69">
        <f>F727*1.1</f>
        <v>1650.0000000000002</v>
      </c>
      <c r="H727" s="69">
        <f t="shared" si="13"/>
        <v>1650.0000000000002</v>
      </c>
      <c r="I727" s="23" t="s">
        <v>1537</v>
      </c>
    </row>
    <row r="728" spans="1:9" ht="12.75">
      <c r="A728" s="21">
        <v>4</v>
      </c>
      <c r="B728" s="22">
        <v>0.15</v>
      </c>
      <c r="C728" s="28"/>
      <c r="D728" s="23" t="s">
        <v>1538</v>
      </c>
      <c r="E728" s="24"/>
      <c r="F728" s="25">
        <v>1050</v>
      </c>
      <c r="G728" s="69">
        <f>F728*1.1</f>
        <v>1155</v>
      </c>
      <c r="H728" s="69">
        <f t="shared" si="13"/>
        <v>1155</v>
      </c>
      <c r="I728" s="23" t="s">
        <v>1539</v>
      </c>
    </row>
    <row r="729" spans="1:9" ht="24" customHeight="1">
      <c r="A729" s="21">
        <v>5</v>
      </c>
      <c r="B729" s="22"/>
      <c r="C729" s="28"/>
      <c r="D729" s="23" t="s">
        <v>1540</v>
      </c>
      <c r="E729" s="58" t="s">
        <v>1266</v>
      </c>
      <c r="F729" s="25">
        <v>4800</v>
      </c>
      <c r="G729" s="69">
        <f>F729*1.1</f>
        <v>5280</v>
      </c>
      <c r="H729" s="69">
        <f t="shared" si="13"/>
        <v>5280</v>
      </c>
      <c r="I729" s="32" t="s">
        <v>771</v>
      </c>
    </row>
    <row r="730" spans="1:9" ht="13.5" thickBot="1">
      <c r="A730" s="21">
        <v>6</v>
      </c>
      <c r="B730" s="22">
        <v>0.15</v>
      </c>
      <c r="C730" s="28"/>
      <c r="D730" s="23" t="s">
        <v>772</v>
      </c>
      <c r="E730" s="29"/>
      <c r="F730" s="25">
        <v>25000</v>
      </c>
      <c r="G730" s="69">
        <v>16000</v>
      </c>
      <c r="H730" s="69">
        <f t="shared" si="13"/>
        <v>16000</v>
      </c>
      <c r="I730" s="23" t="s">
        <v>1544</v>
      </c>
    </row>
    <row r="731" s="20" customFormat="1" ht="13.5">
      <c r="A731" s="20" t="s">
        <v>1299</v>
      </c>
    </row>
    <row r="732" spans="1:9" ht="24">
      <c r="A732" s="21">
        <v>1</v>
      </c>
      <c r="B732" s="22"/>
      <c r="C732" s="28"/>
      <c r="D732" s="23" t="s">
        <v>300</v>
      </c>
      <c r="E732" s="29"/>
      <c r="F732" s="25">
        <v>9000</v>
      </c>
      <c r="G732" s="69">
        <v>9000</v>
      </c>
      <c r="H732" s="69">
        <v>9000</v>
      </c>
      <c r="I732" s="32" t="s">
        <v>917</v>
      </c>
    </row>
    <row r="733" spans="1:9" ht="24">
      <c r="A733" s="21">
        <v>2</v>
      </c>
      <c r="B733" s="22"/>
      <c r="C733" s="28"/>
      <c r="D733" s="23" t="s">
        <v>2493</v>
      </c>
      <c r="E733" s="29"/>
      <c r="F733" s="25">
        <v>5650</v>
      </c>
      <c r="G733" s="69">
        <v>5650</v>
      </c>
      <c r="H733" s="69">
        <v>5650</v>
      </c>
      <c r="I733" s="32" t="s">
        <v>25</v>
      </c>
    </row>
    <row r="734" spans="1:9" ht="24" customHeight="1">
      <c r="A734" s="21">
        <v>3</v>
      </c>
      <c r="B734" s="22"/>
      <c r="C734" s="28"/>
      <c r="D734" s="32" t="s">
        <v>489</v>
      </c>
      <c r="E734" s="29"/>
      <c r="F734" s="25"/>
      <c r="G734" s="69">
        <v>11790</v>
      </c>
      <c r="H734" s="69">
        <v>11790</v>
      </c>
      <c r="I734" s="32" t="s">
        <v>742</v>
      </c>
    </row>
    <row r="735" spans="1:9" ht="25.5" customHeight="1" thickBot="1">
      <c r="A735" s="21">
        <v>4</v>
      </c>
      <c r="B735" s="22"/>
      <c r="C735" s="28"/>
      <c r="D735" s="32" t="s">
        <v>490</v>
      </c>
      <c r="E735" s="29"/>
      <c r="F735" s="25"/>
      <c r="G735" s="69">
        <v>11820</v>
      </c>
      <c r="H735" s="69">
        <v>11820</v>
      </c>
      <c r="I735" s="32" t="s">
        <v>743</v>
      </c>
    </row>
    <row r="736" s="20" customFormat="1" ht="14.25" thickBot="1">
      <c r="A736" s="49" t="s">
        <v>1300</v>
      </c>
    </row>
    <row r="737" spans="1:9" ht="13.5">
      <c r="A737" s="49" t="s">
        <v>1302</v>
      </c>
      <c r="B737" s="20"/>
      <c r="C737" s="20"/>
      <c r="D737" s="20"/>
      <c r="E737" s="20"/>
      <c r="F737" s="20"/>
      <c r="G737" s="218"/>
      <c r="H737" s="218"/>
      <c r="I737" s="20"/>
    </row>
    <row r="738" spans="1:9" ht="48">
      <c r="A738" s="21">
        <v>1</v>
      </c>
      <c r="B738" s="22">
        <v>0.2</v>
      </c>
      <c r="C738" s="22">
        <v>0.05</v>
      </c>
      <c r="D738" s="23" t="s">
        <v>2088</v>
      </c>
      <c r="E738" s="58" t="s">
        <v>405</v>
      </c>
      <c r="F738" s="25">
        <v>14750</v>
      </c>
      <c r="G738" s="69">
        <v>14750</v>
      </c>
      <c r="H738" s="69">
        <f>SUM(G738,G738/100*5)</f>
        <v>15487.5</v>
      </c>
      <c r="I738" s="23" t="s">
        <v>904</v>
      </c>
    </row>
    <row r="739" spans="1:9" ht="24">
      <c r="A739" s="21">
        <v>2</v>
      </c>
      <c r="B739" s="22"/>
      <c r="C739" s="22"/>
      <c r="D739" s="23" t="s">
        <v>905</v>
      </c>
      <c r="E739" s="58" t="s">
        <v>405</v>
      </c>
      <c r="F739" s="25">
        <v>23900</v>
      </c>
      <c r="G739" s="69">
        <v>23900</v>
      </c>
      <c r="H739" s="69">
        <f>SUM(G739,G739/100*5)</f>
        <v>25095</v>
      </c>
      <c r="I739" s="23" t="s">
        <v>906</v>
      </c>
    </row>
    <row r="740" spans="1:9" ht="24" thickBot="1">
      <c r="A740" s="60">
        <v>3</v>
      </c>
      <c r="B740" s="34"/>
      <c r="C740" s="34"/>
      <c r="D740" s="232" t="s">
        <v>907</v>
      </c>
      <c r="E740" s="233" t="s">
        <v>405</v>
      </c>
      <c r="F740" s="37">
        <v>25700</v>
      </c>
      <c r="G740" s="225">
        <v>25700</v>
      </c>
      <c r="H740" s="69">
        <f>SUM(G740,G740/100*5)</f>
        <v>26985</v>
      </c>
      <c r="I740" s="61" t="s">
        <v>2046</v>
      </c>
    </row>
    <row r="741" spans="1:9" ht="13.5">
      <c r="A741" s="310" t="s">
        <v>1303</v>
      </c>
      <c r="B741" s="309"/>
      <c r="C741" s="309"/>
      <c r="D741" s="309"/>
      <c r="E741" s="309"/>
      <c r="F741" s="309"/>
      <c r="G741" s="309"/>
      <c r="H741" s="309"/>
      <c r="I741" s="311"/>
    </row>
    <row r="742" spans="1:9" ht="48" thickBot="1">
      <c r="A742" s="21">
        <v>1</v>
      </c>
      <c r="B742" s="22"/>
      <c r="C742" s="22"/>
      <c r="D742" s="32" t="s">
        <v>1084</v>
      </c>
      <c r="E742" s="58"/>
      <c r="F742" s="25"/>
      <c r="G742" s="69">
        <v>9450</v>
      </c>
      <c r="H742" s="69">
        <v>9450</v>
      </c>
      <c r="I742" s="23" t="s">
        <v>904</v>
      </c>
    </row>
    <row r="743" s="20" customFormat="1" ht="13.5">
      <c r="A743" s="20" t="s">
        <v>1301</v>
      </c>
    </row>
    <row r="744" spans="1:9" ht="72" thickBot="1">
      <c r="A744" s="21">
        <v>1</v>
      </c>
      <c r="B744" s="22"/>
      <c r="C744" s="28"/>
      <c r="D744" s="32" t="s">
        <v>1304</v>
      </c>
      <c r="E744" s="29"/>
      <c r="F744" s="25"/>
      <c r="G744" s="69"/>
      <c r="H744" s="69"/>
      <c r="I744" s="32" t="s">
        <v>1130</v>
      </c>
    </row>
    <row r="745" spans="1:9" ht="13.5">
      <c r="A745" s="49" t="s">
        <v>2201</v>
      </c>
      <c r="B745" s="20"/>
      <c r="C745" s="20"/>
      <c r="D745" s="20"/>
      <c r="E745" s="20"/>
      <c r="F745" s="20"/>
      <c r="G745" s="20"/>
      <c r="H745" s="20"/>
      <c r="I745" s="20"/>
    </row>
    <row r="746" spans="1:9" ht="24">
      <c r="A746" s="21">
        <v>1</v>
      </c>
      <c r="B746" s="22"/>
      <c r="C746" s="28"/>
      <c r="D746" s="32" t="s">
        <v>492</v>
      </c>
      <c r="E746" s="29"/>
      <c r="F746" s="25"/>
      <c r="G746" s="69">
        <v>480</v>
      </c>
      <c r="H746" s="69">
        <v>480</v>
      </c>
      <c r="I746" s="32" t="s">
        <v>493</v>
      </c>
    </row>
    <row r="747" spans="1:9" ht="24">
      <c r="A747" s="21">
        <v>2</v>
      </c>
      <c r="B747" s="22"/>
      <c r="C747" s="28"/>
      <c r="D747" s="32" t="s">
        <v>494</v>
      </c>
      <c r="E747" s="29"/>
      <c r="F747" s="25"/>
      <c r="G747" s="69">
        <v>540</v>
      </c>
      <c r="H747" s="69">
        <v>540</v>
      </c>
      <c r="I747" s="32" t="s">
        <v>830</v>
      </c>
    </row>
    <row r="748" spans="1:9" ht="24">
      <c r="A748" s="21">
        <v>3</v>
      </c>
      <c r="B748" s="22"/>
      <c r="C748" s="28"/>
      <c r="D748" s="32" t="s">
        <v>496</v>
      </c>
      <c r="E748" s="29"/>
      <c r="F748" s="25"/>
      <c r="G748" s="69">
        <v>390</v>
      </c>
      <c r="H748" s="69">
        <v>390</v>
      </c>
      <c r="I748" s="32" t="s">
        <v>495</v>
      </c>
    </row>
    <row r="749" spans="1:9" ht="14.25" thickBot="1">
      <c r="A749" s="54" t="s">
        <v>1659</v>
      </c>
      <c r="B749" s="19"/>
      <c r="C749" s="19"/>
      <c r="D749" s="19"/>
      <c r="E749" s="19"/>
      <c r="F749" s="19"/>
      <c r="G749" s="220"/>
      <c r="H749" s="220"/>
      <c r="I749" s="19"/>
    </row>
    <row r="750" spans="1:9" ht="13.5">
      <c r="A750" s="49" t="s">
        <v>1660</v>
      </c>
      <c r="B750" s="20"/>
      <c r="C750" s="20"/>
      <c r="D750" s="20"/>
      <c r="E750" s="20"/>
      <c r="F750" s="20"/>
      <c r="G750" s="218"/>
      <c r="H750" s="218"/>
      <c r="I750" s="20"/>
    </row>
    <row r="751" spans="1:9" ht="24">
      <c r="A751" s="21">
        <v>1</v>
      </c>
      <c r="B751" s="22">
        <v>0.2</v>
      </c>
      <c r="C751" s="22">
        <v>0.05</v>
      </c>
      <c r="D751" s="23" t="s">
        <v>152</v>
      </c>
      <c r="E751" s="58" t="s">
        <v>1266</v>
      </c>
      <c r="F751" s="25">
        <v>29700</v>
      </c>
      <c r="G751" s="69">
        <v>29700</v>
      </c>
      <c r="H751" s="69">
        <f>SUM(G751,G751/100*5)</f>
        <v>31185</v>
      </c>
      <c r="I751" s="23" t="s">
        <v>153</v>
      </c>
    </row>
    <row r="752" spans="1:9" ht="24">
      <c r="A752" s="21">
        <v>2</v>
      </c>
      <c r="B752" s="22">
        <v>0.2</v>
      </c>
      <c r="C752" s="22">
        <v>0.05</v>
      </c>
      <c r="D752" s="23" t="s">
        <v>154</v>
      </c>
      <c r="E752" s="29" t="s">
        <v>1266</v>
      </c>
      <c r="F752" s="25">
        <v>41800</v>
      </c>
      <c r="G752" s="69">
        <v>41800</v>
      </c>
      <c r="H752" s="69">
        <f>SUM(G752,G752/100*5)</f>
        <v>43890</v>
      </c>
      <c r="I752" s="23" t="s">
        <v>155</v>
      </c>
    </row>
    <row r="753" spans="1:9" ht="24">
      <c r="A753" s="21">
        <v>3</v>
      </c>
      <c r="B753" s="22">
        <v>0.2</v>
      </c>
      <c r="C753" s="22">
        <v>0.05</v>
      </c>
      <c r="D753" s="23" t="s">
        <v>156</v>
      </c>
      <c r="E753" s="29" t="s">
        <v>1266</v>
      </c>
      <c r="F753" s="25">
        <v>47000</v>
      </c>
      <c r="G753" s="69">
        <v>47000</v>
      </c>
      <c r="H753" s="69">
        <f>SUM(G753,G753/100*5)</f>
        <v>49350</v>
      </c>
      <c r="I753" s="23" t="s">
        <v>157</v>
      </c>
    </row>
    <row r="754" spans="1:9" ht="24">
      <c r="A754" s="162">
        <v>4</v>
      </c>
      <c r="B754" s="50">
        <v>0.2</v>
      </c>
      <c r="C754" s="50">
        <v>0.05</v>
      </c>
      <c r="D754" s="35" t="s">
        <v>158</v>
      </c>
      <c r="E754" s="36" t="s">
        <v>1266</v>
      </c>
      <c r="F754" s="52">
        <v>49500</v>
      </c>
      <c r="G754" s="70">
        <v>49500</v>
      </c>
      <c r="H754" s="69">
        <f>SUM(G754,G754/100*5)</f>
        <v>51975</v>
      </c>
      <c r="I754" s="35" t="s">
        <v>1547</v>
      </c>
    </row>
    <row r="755" spans="1:9" ht="14.25" thickBot="1">
      <c r="A755" s="175" t="s">
        <v>2479</v>
      </c>
      <c r="B755" s="175"/>
      <c r="C755" s="175"/>
      <c r="D755" s="175"/>
      <c r="E755" s="175"/>
      <c r="F755" s="175"/>
      <c r="G755" s="226"/>
      <c r="H755" s="226"/>
      <c r="I755" s="175"/>
    </row>
    <row r="756" spans="1:9" ht="13.5">
      <c r="A756" s="49" t="s">
        <v>699</v>
      </c>
      <c r="B756" s="20"/>
      <c r="C756" s="20"/>
      <c r="D756" s="20"/>
      <c r="E756" s="20"/>
      <c r="F756" s="20"/>
      <c r="G756" s="218"/>
      <c r="H756" s="218"/>
      <c r="I756" s="20"/>
    </row>
    <row r="757" spans="1:9" ht="24" thickBot="1">
      <c r="A757" s="21">
        <v>1</v>
      </c>
      <c r="B757" s="22">
        <v>0.2</v>
      </c>
      <c r="C757" s="28"/>
      <c r="D757" s="23" t="s">
        <v>2480</v>
      </c>
      <c r="E757" s="29" t="s">
        <v>1266</v>
      </c>
      <c r="F757" s="25">
        <v>33000</v>
      </c>
      <c r="G757" s="69">
        <v>33000</v>
      </c>
      <c r="H757" s="69">
        <f>SUM(G757,G757/100*5)</f>
        <v>34650</v>
      </c>
      <c r="I757" s="23" t="s">
        <v>1575</v>
      </c>
    </row>
    <row r="758" spans="1:9" ht="13.5">
      <c r="A758" s="49" t="s">
        <v>588</v>
      </c>
      <c r="B758" s="20"/>
      <c r="C758" s="20"/>
      <c r="D758" s="20"/>
      <c r="E758" s="20"/>
      <c r="F758" s="20"/>
      <c r="G758" s="218"/>
      <c r="H758" s="218"/>
      <c r="I758" s="20"/>
    </row>
    <row r="759" spans="1:9" ht="12.75">
      <c r="A759" s="21">
        <v>1</v>
      </c>
      <c r="B759" s="22">
        <v>0.15</v>
      </c>
      <c r="C759" s="28"/>
      <c r="D759" s="23" t="s">
        <v>480</v>
      </c>
      <c r="E759" s="29"/>
      <c r="F759" s="25">
        <v>60000</v>
      </c>
      <c r="G759" s="69">
        <v>80000</v>
      </c>
      <c r="H759" s="69">
        <f aca="true" t="shared" si="14" ref="H759:H765">G759</f>
        <v>80000</v>
      </c>
      <c r="I759" s="23" t="s">
        <v>481</v>
      </c>
    </row>
    <row r="760" spans="1:9" ht="12.75">
      <c r="A760" s="21">
        <v>2</v>
      </c>
      <c r="B760" s="22">
        <v>0.15</v>
      </c>
      <c r="C760" s="28"/>
      <c r="D760" s="23" t="s">
        <v>482</v>
      </c>
      <c r="E760" s="29"/>
      <c r="F760" s="25">
        <v>48000</v>
      </c>
      <c r="G760" s="69">
        <v>55000</v>
      </c>
      <c r="H760" s="69">
        <v>60000</v>
      </c>
      <c r="I760" s="23" t="s">
        <v>2404</v>
      </c>
    </row>
    <row r="761" spans="1:9" ht="12.75">
      <c r="A761" s="21">
        <v>3</v>
      </c>
      <c r="B761" s="22">
        <v>0.15</v>
      </c>
      <c r="C761" s="28"/>
      <c r="D761" s="23" t="s">
        <v>2405</v>
      </c>
      <c r="E761" s="29"/>
      <c r="F761" s="25">
        <v>2400</v>
      </c>
      <c r="G761" s="69">
        <f aca="true" t="shared" si="15" ref="G761:G769">F761*1.1</f>
        <v>2640</v>
      </c>
      <c r="H761" s="69">
        <f t="shared" si="14"/>
        <v>2640</v>
      </c>
      <c r="I761" s="23" t="s">
        <v>2406</v>
      </c>
    </row>
    <row r="762" spans="1:9" ht="12.75">
      <c r="A762" s="21">
        <v>4</v>
      </c>
      <c r="B762" s="22">
        <v>0.15</v>
      </c>
      <c r="C762" s="28"/>
      <c r="D762" s="23" t="s">
        <v>2407</v>
      </c>
      <c r="E762" s="29"/>
      <c r="F762" s="25">
        <v>9000</v>
      </c>
      <c r="G762" s="69">
        <f t="shared" si="15"/>
        <v>9900</v>
      </c>
      <c r="H762" s="69">
        <v>12000</v>
      </c>
      <c r="I762" s="23" t="s">
        <v>2408</v>
      </c>
    </row>
    <row r="763" spans="1:9" ht="12.75">
      <c r="A763" s="21">
        <v>5</v>
      </c>
      <c r="B763" s="22">
        <v>0.15</v>
      </c>
      <c r="C763" s="28"/>
      <c r="D763" s="23" t="s">
        <v>2409</v>
      </c>
      <c r="E763" s="29"/>
      <c r="F763" s="25">
        <v>19800</v>
      </c>
      <c r="G763" s="69">
        <f t="shared" si="15"/>
        <v>21780</v>
      </c>
      <c r="H763" s="69">
        <f t="shared" si="14"/>
        <v>21780</v>
      </c>
      <c r="I763" s="23" t="s">
        <v>1323</v>
      </c>
    </row>
    <row r="764" spans="1:9" ht="12.75">
      <c r="A764" s="21">
        <v>6</v>
      </c>
      <c r="B764" s="22">
        <v>0.15</v>
      </c>
      <c r="C764" s="28"/>
      <c r="D764" s="23" t="s">
        <v>1324</v>
      </c>
      <c r="E764" s="29"/>
      <c r="F764" s="25">
        <v>19800</v>
      </c>
      <c r="G764" s="69">
        <f t="shared" si="15"/>
        <v>21780</v>
      </c>
      <c r="H764" s="69">
        <f t="shared" si="14"/>
        <v>21780</v>
      </c>
      <c r="I764" s="23" t="s">
        <v>1325</v>
      </c>
    </row>
    <row r="765" spans="1:9" ht="12.75">
      <c r="A765" s="21">
        <v>7</v>
      </c>
      <c r="B765" s="22">
        <v>0.15</v>
      </c>
      <c r="C765" s="28"/>
      <c r="D765" s="23" t="s">
        <v>1326</v>
      </c>
      <c r="E765" s="29"/>
      <c r="F765" s="25">
        <v>9000</v>
      </c>
      <c r="G765" s="69">
        <f t="shared" si="15"/>
        <v>9900</v>
      </c>
      <c r="H765" s="69">
        <f t="shared" si="14"/>
        <v>9900</v>
      </c>
      <c r="I765" s="23" t="s">
        <v>1327</v>
      </c>
    </row>
    <row r="766" spans="1:9" ht="12.75">
      <c r="A766" s="21">
        <v>8</v>
      </c>
      <c r="B766" s="22">
        <v>0.15</v>
      </c>
      <c r="C766" s="28"/>
      <c r="D766" s="23" t="s">
        <v>1328</v>
      </c>
      <c r="E766" s="29"/>
      <c r="F766" s="25">
        <v>67400</v>
      </c>
      <c r="G766" s="69">
        <f t="shared" si="15"/>
        <v>74140</v>
      </c>
      <c r="H766" s="69">
        <f>G766</f>
        <v>74140</v>
      </c>
      <c r="I766" s="23" t="s">
        <v>1329</v>
      </c>
    </row>
    <row r="767" spans="1:9" ht="12.75">
      <c r="A767" s="21">
        <v>9</v>
      </c>
      <c r="B767" s="22"/>
      <c r="C767" s="28"/>
      <c r="D767" s="23" t="s">
        <v>1330</v>
      </c>
      <c r="E767" s="29" t="s">
        <v>1266</v>
      </c>
      <c r="F767" s="25">
        <v>18000</v>
      </c>
      <c r="G767" s="69">
        <f t="shared" si="15"/>
        <v>19800</v>
      </c>
      <c r="H767" s="69">
        <f aca="true" t="shared" si="16" ref="H767:H779">G767</f>
        <v>19800</v>
      </c>
      <c r="I767" s="23" t="s">
        <v>253</v>
      </c>
    </row>
    <row r="768" spans="1:9" ht="12.75">
      <c r="A768" s="21">
        <v>10</v>
      </c>
      <c r="B768" s="22">
        <v>0.15</v>
      </c>
      <c r="C768" s="28"/>
      <c r="D768" s="23" t="s">
        <v>254</v>
      </c>
      <c r="E768" s="29"/>
      <c r="F768" s="25">
        <v>24200</v>
      </c>
      <c r="G768" s="69">
        <f t="shared" si="15"/>
        <v>26620.000000000004</v>
      </c>
      <c r="H768" s="69">
        <f t="shared" si="16"/>
        <v>26620.000000000004</v>
      </c>
      <c r="I768" s="23" t="s">
        <v>255</v>
      </c>
    </row>
    <row r="769" spans="1:9" ht="24">
      <c r="A769" s="21">
        <v>11</v>
      </c>
      <c r="B769" s="22">
        <v>0.15</v>
      </c>
      <c r="C769" s="28"/>
      <c r="D769" s="23" t="s">
        <v>256</v>
      </c>
      <c r="E769" s="29"/>
      <c r="F769" s="25">
        <v>12650</v>
      </c>
      <c r="G769" s="69">
        <f t="shared" si="15"/>
        <v>13915.000000000002</v>
      </c>
      <c r="H769" s="69">
        <f t="shared" si="16"/>
        <v>13915.000000000002</v>
      </c>
      <c r="I769" s="32" t="s">
        <v>1099</v>
      </c>
    </row>
    <row r="770" spans="1:9" ht="13.5">
      <c r="A770" s="19" t="s">
        <v>81</v>
      </c>
      <c r="B770" s="19"/>
      <c r="C770" s="19"/>
      <c r="D770" s="19"/>
      <c r="E770" s="19"/>
      <c r="F770" s="19"/>
      <c r="G770" s="220"/>
      <c r="H770" s="220"/>
      <c r="I770" s="19"/>
    </row>
    <row r="771" spans="1:9" ht="12.75">
      <c r="A771" s="21">
        <v>1</v>
      </c>
      <c r="B771" s="22">
        <v>0.15</v>
      </c>
      <c r="C771" s="28"/>
      <c r="D771" s="23" t="s">
        <v>82</v>
      </c>
      <c r="E771" s="29"/>
      <c r="F771" s="25">
        <v>2900</v>
      </c>
      <c r="G771" s="69">
        <v>2900</v>
      </c>
      <c r="H771" s="69">
        <f t="shared" si="16"/>
        <v>2900</v>
      </c>
      <c r="I771" s="23" t="s">
        <v>83</v>
      </c>
    </row>
    <row r="772" spans="1:9" ht="12.75">
      <c r="A772" s="21">
        <v>2</v>
      </c>
      <c r="B772" s="22">
        <v>0.15</v>
      </c>
      <c r="C772" s="28"/>
      <c r="D772" s="23" t="s">
        <v>84</v>
      </c>
      <c r="E772" s="29"/>
      <c r="F772" s="25">
        <v>3200</v>
      </c>
      <c r="G772" s="69">
        <v>2900</v>
      </c>
      <c r="H772" s="69">
        <f t="shared" si="16"/>
        <v>2900</v>
      </c>
      <c r="I772" s="23" t="s">
        <v>83</v>
      </c>
    </row>
    <row r="773" spans="1:9" ht="12.75">
      <c r="A773" s="21">
        <v>3</v>
      </c>
      <c r="B773" s="22">
        <v>0.15</v>
      </c>
      <c r="C773" s="28"/>
      <c r="D773" s="23" t="s">
        <v>85</v>
      </c>
      <c r="E773" s="29"/>
      <c r="F773" s="25">
        <v>2400</v>
      </c>
      <c r="G773" s="69">
        <f>F773*1.1</f>
        <v>2640</v>
      </c>
      <c r="H773" s="69">
        <f t="shared" si="16"/>
        <v>2640</v>
      </c>
      <c r="I773" s="23" t="s">
        <v>86</v>
      </c>
    </row>
    <row r="774" spans="1:9" ht="12.75">
      <c r="A774" s="21">
        <v>4</v>
      </c>
      <c r="B774" s="22">
        <v>0.15</v>
      </c>
      <c r="C774" s="28"/>
      <c r="D774" s="23" t="s">
        <v>87</v>
      </c>
      <c r="E774" s="29"/>
      <c r="F774" s="25">
        <v>2500</v>
      </c>
      <c r="G774" s="69">
        <f>F774*1.1</f>
        <v>2750</v>
      </c>
      <c r="H774" s="69">
        <f t="shared" si="16"/>
        <v>2750</v>
      </c>
      <c r="I774" s="23" t="s">
        <v>753</v>
      </c>
    </row>
    <row r="775" spans="1:9" ht="13.5">
      <c r="A775" s="54" t="s">
        <v>754</v>
      </c>
      <c r="B775" s="19"/>
      <c r="C775" s="19"/>
      <c r="D775" s="19"/>
      <c r="E775" s="19"/>
      <c r="F775" s="19"/>
      <c r="G775" s="220"/>
      <c r="H775" s="69"/>
      <c r="I775" s="19"/>
    </row>
    <row r="776" spans="1:9" ht="12.75">
      <c r="A776" s="21">
        <v>1</v>
      </c>
      <c r="B776" s="22">
        <v>0.15</v>
      </c>
      <c r="C776" s="28"/>
      <c r="D776" s="23">
        <v>815</v>
      </c>
      <c r="E776" s="29"/>
      <c r="F776" s="25">
        <v>17600</v>
      </c>
      <c r="G776" s="69">
        <f>F776*1.1</f>
        <v>19360</v>
      </c>
      <c r="H776" s="69">
        <f t="shared" si="16"/>
        <v>19360</v>
      </c>
      <c r="I776" s="23" t="s">
        <v>755</v>
      </c>
    </row>
    <row r="777" spans="1:9" ht="12.75">
      <c r="A777" s="162">
        <v>2</v>
      </c>
      <c r="B777" s="50">
        <v>0.15</v>
      </c>
      <c r="C777" s="51"/>
      <c r="D777" s="35">
        <v>831</v>
      </c>
      <c r="E777" s="36"/>
      <c r="F777" s="52">
        <v>27500</v>
      </c>
      <c r="G777" s="70">
        <f>F777*1.1</f>
        <v>30250.000000000004</v>
      </c>
      <c r="H777" s="70">
        <f t="shared" si="16"/>
        <v>30250.000000000004</v>
      </c>
      <c r="I777" s="35" t="s">
        <v>756</v>
      </c>
    </row>
    <row r="778" spans="1:9" ht="13.5">
      <c r="A778" s="257" t="s">
        <v>1141</v>
      </c>
      <c r="B778" s="258"/>
      <c r="C778" s="258"/>
      <c r="D778" s="258"/>
      <c r="E778" s="258"/>
      <c r="F778" s="258"/>
      <c r="G778" s="259"/>
      <c r="H778" s="71"/>
      <c r="I778" s="258"/>
    </row>
    <row r="779" spans="1:9" ht="24">
      <c r="A779" s="21">
        <v>1</v>
      </c>
      <c r="B779" s="22"/>
      <c r="C779" s="28"/>
      <c r="D779" s="32" t="s">
        <v>2400</v>
      </c>
      <c r="E779" s="29"/>
      <c r="F779" s="25"/>
      <c r="G779" s="69">
        <v>7500</v>
      </c>
      <c r="H779" s="69">
        <f t="shared" si="16"/>
        <v>7500</v>
      </c>
      <c r="I779" s="32" t="s">
        <v>1681</v>
      </c>
    </row>
    <row r="780" spans="1:9" ht="16.5" customHeight="1" thickBot="1">
      <c r="A780" s="313" t="s">
        <v>1913</v>
      </c>
      <c r="B780" s="314"/>
      <c r="C780" s="314"/>
      <c r="D780" s="314"/>
      <c r="E780" s="314"/>
      <c r="F780" s="314"/>
      <c r="G780" s="314"/>
      <c r="H780" s="314"/>
      <c r="I780" s="314"/>
    </row>
    <row r="781" spans="1:9" ht="13.5" customHeight="1">
      <c r="A781" s="20" t="s">
        <v>1616</v>
      </c>
      <c r="B781" s="20"/>
      <c r="C781" s="20"/>
      <c r="D781" s="20"/>
      <c r="E781" s="20"/>
      <c r="F781" s="20"/>
      <c r="G781" s="20"/>
      <c r="H781" s="20"/>
      <c r="I781" s="20"/>
    </row>
    <row r="782" spans="1:9" ht="36" customHeight="1">
      <c r="A782" s="27">
        <v>1</v>
      </c>
      <c r="B782" s="23"/>
      <c r="C782" s="23"/>
      <c r="D782" s="32" t="s">
        <v>1784</v>
      </c>
      <c r="E782" s="29" t="s">
        <v>1266</v>
      </c>
      <c r="F782" s="23"/>
      <c r="G782" s="69">
        <v>27400</v>
      </c>
      <c r="H782" s="69">
        <v>27400</v>
      </c>
      <c r="I782" s="32" t="s">
        <v>2282</v>
      </c>
    </row>
    <row r="783" spans="1:9" ht="13.5" thickBot="1">
      <c r="A783" s="27">
        <v>2</v>
      </c>
      <c r="B783" s="23"/>
      <c r="C783" s="23"/>
      <c r="D783" s="32" t="s">
        <v>1785</v>
      </c>
      <c r="E783" s="29" t="s">
        <v>1266</v>
      </c>
      <c r="F783" s="23"/>
      <c r="G783" s="69">
        <v>28600</v>
      </c>
      <c r="H783" s="69">
        <v>28600</v>
      </c>
      <c r="I783" s="32" t="s">
        <v>1786</v>
      </c>
    </row>
    <row r="784" spans="1:9" ht="13.5" customHeight="1">
      <c r="A784" s="312" t="s">
        <v>1617</v>
      </c>
      <c r="B784" s="312"/>
      <c r="C784" s="312"/>
      <c r="D784" s="312"/>
      <c r="E784" s="312"/>
      <c r="F784" s="312"/>
      <c r="G784" s="312"/>
      <c r="H784" s="312"/>
      <c r="I784" s="312"/>
    </row>
    <row r="785" spans="1:9" ht="36">
      <c r="A785" s="27">
        <v>1</v>
      </c>
      <c r="B785" s="23"/>
      <c r="C785" s="23"/>
      <c r="D785" s="32" t="s">
        <v>1787</v>
      </c>
      <c r="E785" s="24"/>
      <c r="F785" s="23"/>
      <c r="G785" s="69">
        <v>22200</v>
      </c>
      <c r="H785" s="69">
        <v>22200</v>
      </c>
      <c r="I785" s="32" t="s">
        <v>2283</v>
      </c>
    </row>
    <row r="786" spans="1:9" ht="48">
      <c r="A786" s="27">
        <v>2</v>
      </c>
      <c r="B786" s="23"/>
      <c r="C786" s="23"/>
      <c r="D786" s="32" t="s">
        <v>1788</v>
      </c>
      <c r="E786" s="24"/>
      <c r="F786" s="23"/>
      <c r="G786" s="69">
        <v>24500</v>
      </c>
      <c r="H786" s="69">
        <v>24500</v>
      </c>
      <c r="I786" s="32" t="s">
        <v>2284</v>
      </c>
    </row>
    <row r="787" spans="1:9" ht="24" thickBot="1">
      <c r="A787" s="27">
        <v>3</v>
      </c>
      <c r="B787" s="23"/>
      <c r="C787" s="23"/>
      <c r="D787" s="32" t="s">
        <v>1789</v>
      </c>
      <c r="E787" s="24"/>
      <c r="F787" s="23"/>
      <c r="G787" s="69">
        <v>31400</v>
      </c>
      <c r="H787" s="69">
        <v>31400</v>
      </c>
      <c r="I787" s="32" t="s">
        <v>1790</v>
      </c>
    </row>
    <row r="788" spans="1:9" ht="13.5" customHeight="1">
      <c r="A788" s="20" t="s">
        <v>1290</v>
      </c>
      <c r="B788" s="20"/>
      <c r="C788" s="20"/>
      <c r="D788" s="20"/>
      <c r="E788" s="20"/>
      <c r="F788" s="20"/>
      <c r="G788" s="20"/>
      <c r="H788" s="20"/>
      <c r="I788" s="20"/>
    </row>
    <row r="789" spans="1:9" ht="36" customHeight="1">
      <c r="A789" s="27">
        <v>1</v>
      </c>
      <c r="B789" s="23"/>
      <c r="C789" s="23"/>
      <c r="D789" s="32" t="s">
        <v>1791</v>
      </c>
      <c r="E789" s="24"/>
      <c r="F789" s="23"/>
      <c r="G789" s="69">
        <v>249000</v>
      </c>
      <c r="H789" s="69">
        <v>249000</v>
      </c>
      <c r="I789" s="32" t="s">
        <v>2285</v>
      </c>
    </row>
    <row r="790" spans="1:9" ht="36">
      <c r="A790" s="27">
        <v>2</v>
      </c>
      <c r="B790" s="23"/>
      <c r="C790" s="23"/>
      <c r="D790" s="32" t="s">
        <v>2295</v>
      </c>
      <c r="E790" s="24"/>
      <c r="F790" s="23"/>
      <c r="G790" s="69">
        <v>330000</v>
      </c>
      <c r="H790" s="69">
        <v>330000</v>
      </c>
      <c r="I790" s="32" t="s">
        <v>867</v>
      </c>
    </row>
    <row r="791" spans="1:9" ht="14.25" thickBot="1">
      <c r="A791" s="19" t="s">
        <v>757</v>
      </c>
      <c r="B791" s="19"/>
      <c r="C791" s="19"/>
      <c r="D791" s="19"/>
      <c r="E791" s="19"/>
      <c r="F791" s="19"/>
      <c r="G791" s="220"/>
      <c r="H791" s="220"/>
      <c r="I791" s="19"/>
    </row>
    <row r="792" spans="1:9" ht="13.5">
      <c r="A792" s="85" t="s">
        <v>700</v>
      </c>
      <c r="B792" s="84"/>
      <c r="C792" s="84"/>
      <c r="D792" s="84"/>
      <c r="E792" s="84"/>
      <c r="F792" s="84"/>
      <c r="G792" s="223"/>
      <c r="H792" s="223"/>
      <c r="I792" s="84"/>
    </row>
    <row r="793" spans="1:9" ht="48" customHeight="1">
      <c r="A793" s="77">
        <v>1</v>
      </c>
      <c r="B793" s="48">
        <v>0.15</v>
      </c>
      <c r="C793" s="72"/>
      <c r="D793" s="75" t="s">
        <v>938</v>
      </c>
      <c r="E793" s="73" t="s">
        <v>405</v>
      </c>
      <c r="F793" s="74">
        <v>1500</v>
      </c>
      <c r="G793" s="227">
        <v>1650</v>
      </c>
      <c r="H793" s="227">
        <v>1650</v>
      </c>
      <c r="I793" s="75" t="s">
        <v>456</v>
      </c>
    </row>
    <row r="794" spans="1:9" ht="49.5" customHeight="1">
      <c r="A794" s="46">
        <v>2</v>
      </c>
      <c r="B794" s="41">
        <v>0.15</v>
      </c>
      <c r="C794" s="76"/>
      <c r="D794" s="44" t="s">
        <v>758</v>
      </c>
      <c r="E794" s="42" t="s">
        <v>405</v>
      </c>
      <c r="F794" s="43">
        <v>1500</v>
      </c>
      <c r="G794" s="219">
        <v>1820</v>
      </c>
      <c r="H794" s="219">
        <v>1820</v>
      </c>
      <c r="I794" s="44" t="s">
        <v>844</v>
      </c>
    </row>
    <row r="795" spans="1:9" ht="60.75" customHeight="1">
      <c r="A795" s="46">
        <v>3</v>
      </c>
      <c r="B795" s="41">
        <v>0.15</v>
      </c>
      <c r="C795" s="76"/>
      <c r="D795" s="44" t="s">
        <v>1904</v>
      </c>
      <c r="E795" s="42" t="s">
        <v>405</v>
      </c>
      <c r="F795" s="43">
        <v>1500</v>
      </c>
      <c r="G795" s="219">
        <v>3750</v>
      </c>
      <c r="H795" s="219">
        <v>3750</v>
      </c>
      <c r="I795" s="44" t="s">
        <v>738</v>
      </c>
    </row>
    <row r="796" spans="1:9" ht="13.5">
      <c r="A796" s="88" t="s">
        <v>701</v>
      </c>
      <c r="B796" s="86"/>
      <c r="C796" s="86"/>
      <c r="D796" s="86"/>
      <c r="E796" s="86"/>
      <c r="F796" s="86"/>
      <c r="G796" s="228"/>
      <c r="H796" s="228"/>
      <c r="I796" s="86"/>
    </row>
    <row r="797" spans="1:9" ht="60">
      <c r="A797" s="27">
        <v>1</v>
      </c>
      <c r="B797" s="22">
        <v>0.1</v>
      </c>
      <c r="C797" s="28"/>
      <c r="D797" s="32" t="s">
        <v>1454</v>
      </c>
      <c r="E797" s="29"/>
      <c r="F797" s="25">
        <v>16200</v>
      </c>
      <c r="G797" s="69">
        <v>16200</v>
      </c>
      <c r="H797" s="69">
        <v>16200</v>
      </c>
      <c r="I797" s="32" t="s">
        <v>866</v>
      </c>
    </row>
    <row r="798" spans="1:9" ht="48" thickBot="1">
      <c r="A798" s="27">
        <v>2</v>
      </c>
      <c r="B798" s="22">
        <v>0.1</v>
      </c>
      <c r="C798" s="28"/>
      <c r="D798" s="32" t="s">
        <v>1455</v>
      </c>
      <c r="E798" s="29"/>
      <c r="F798" s="25">
        <v>12300</v>
      </c>
      <c r="G798" s="69">
        <v>12300</v>
      </c>
      <c r="H798" s="69">
        <v>12300</v>
      </c>
      <c r="I798" s="32" t="s">
        <v>2387</v>
      </c>
    </row>
    <row r="799" spans="1:9" ht="13.5">
      <c r="A799" s="49" t="s">
        <v>702</v>
      </c>
      <c r="B799" s="20"/>
      <c r="C799" s="20"/>
      <c r="D799" s="20"/>
      <c r="E799" s="20"/>
      <c r="F799" s="20"/>
      <c r="G799" s="218"/>
      <c r="H799" s="218"/>
      <c r="I799" s="20"/>
    </row>
    <row r="800" spans="1:9" ht="13.5" thickBot="1">
      <c r="A800" s="27">
        <v>1</v>
      </c>
      <c r="B800" s="22">
        <v>0.05</v>
      </c>
      <c r="C800" s="28"/>
      <c r="D800" s="23" t="s">
        <v>2392</v>
      </c>
      <c r="E800" s="29" t="s">
        <v>405</v>
      </c>
      <c r="F800" s="25">
        <v>2800</v>
      </c>
      <c r="G800" s="69">
        <v>3360</v>
      </c>
      <c r="H800" s="69">
        <f>G800</f>
        <v>3360</v>
      </c>
      <c r="I800" s="23" t="s">
        <v>2393</v>
      </c>
    </row>
    <row r="801" spans="1:9" ht="13.5">
      <c r="A801" s="49" t="s">
        <v>703</v>
      </c>
      <c r="B801" s="20"/>
      <c r="C801" s="20"/>
      <c r="D801" s="20"/>
      <c r="E801" s="20"/>
      <c r="F801" s="20"/>
      <c r="G801" s="218"/>
      <c r="H801" s="218"/>
      <c r="I801" s="20"/>
    </row>
    <row r="802" spans="1:9" ht="24" customHeight="1">
      <c r="A802" s="46">
        <v>1</v>
      </c>
      <c r="B802" s="41">
        <v>0.15</v>
      </c>
      <c r="C802" s="76"/>
      <c r="D802" s="44" t="s">
        <v>1705</v>
      </c>
      <c r="E802" s="42" t="s">
        <v>405</v>
      </c>
      <c r="F802" s="43">
        <v>3750</v>
      </c>
      <c r="G802" s="219">
        <v>7980</v>
      </c>
      <c r="H802" s="219">
        <v>7980</v>
      </c>
      <c r="I802" s="44" t="s">
        <v>1917</v>
      </c>
    </row>
    <row r="803" spans="1:9" ht="13.5">
      <c r="A803" s="54" t="s">
        <v>1390</v>
      </c>
      <c r="B803" s="19"/>
      <c r="C803" s="19"/>
      <c r="D803" s="19"/>
      <c r="E803" s="19"/>
      <c r="F803" s="19"/>
      <c r="G803" s="220"/>
      <c r="H803" s="220"/>
      <c r="I803" s="19"/>
    </row>
    <row r="804" spans="1:9" ht="24">
      <c r="A804" s="27">
        <v>1</v>
      </c>
      <c r="B804" s="23"/>
      <c r="C804" s="23"/>
      <c r="D804" s="32" t="s">
        <v>1391</v>
      </c>
      <c r="E804" s="24"/>
      <c r="F804" s="23"/>
      <c r="G804" s="69">
        <v>16000</v>
      </c>
      <c r="H804" s="69">
        <v>16000</v>
      </c>
      <c r="I804" s="32" t="s">
        <v>1629</v>
      </c>
    </row>
    <row r="805" spans="1:9" ht="17.25">
      <c r="A805" s="267" t="s">
        <v>2394</v>
      </c>
      <c r="B805" s="17"/>
      <c r="C805" s="17"/>
      <c r="D805" s="17"/>
      <c r="E805" s="39"/>
      <c r="F805" s="17"/>
      <c r="G805" s="229"/>
      <c r="H805" s="229"/>
      <c r="I805" s="17"/>
    </row>
    <row r="806" spans="1:9" ht="14.25" thickBot="1">
      <c r="A806" s="54" t="s">
        <v>1860</v>
      </c>
      <c r="B806" s="19"/>
      <c r="C806" s="19"/>
      <c r="D806" s="19"/>
      <c r="E806" s="167"/>
      <c r="F806" s="19"/>
      <c r="G806" s="220"/>
      <c r="H806" s="220"/>
      <c r="I806" s="19"/>
    </row>
    <row r="807" spans="1:9" ht="13.5">
      <c r="A807" s="49" t="s">
        <v>1861</v>
      </c>
      <c r="B807" s="20"/>
      <c r="C807" s="20"/>
      <c r="D807" s="20"/>
      <c r="E807" s="20"/>
      <c r="F807" s="20"/>
      <c r="G807" s="20"/>
      <c r="H807" s="20"/>
      <c r="I807" s="20"/>
    </row>
    <row r="808" spans="1:9" ht="24">
      <c r="A808" s="269">
        <v>1</v>
      </c>
      <c r="B808" s="23"/>
      <c r="C808" s="23"/>
      <c r="D808" s="23" t="s">
        <v>1722</v>
      </c>
      <c r="E808" s="23"/>
      <c r="F808" s="23"/>
      <c r="G808" s="234">
        <v>7000</v>
      </c>
      <c r="H808" s="234">
        <v>7000</v>
      </c>
      <c r="I808" s="32" t="s">
        <v>1580</v>
      </c>
    </row>
    <row r="809" spans="1:9" ht="48">
      <c r="A809" s="269">
        <v>2</v>
      </c>
      <c r="B809" s="23"/>
      <c r="C809" s="23"/>
      <c r="D809" s="23" t="s">
        <v>1723</v>
      </c>
      <c r="E809" s="23"/>
      <c r="F809" s="23"/>
      <c r="G809" s="234">
        <v>74200</v>
      </c>
      <c r="H809" s="234">
        <v>74200</v>
      </c>
      <c r="I809" s="32" t="s">
        <v>1618</v>
      </c>
    </row>
    <row r="810" spans="1:9" ht="48">
      <c r="A810" s="269">
        <v>3</v>
      </c>
      <c r="B810" s="23"/>
      <c r="C810" s="23"/>
      <c r="D810" s="32" t="s">
        <v>667</v>
      </c>
      <c r="E810" s="23"/>
      <c r="F810" s="23"/>
      <c r="G810" s="234">
        <v>109200</v>
      </c>
      <c r="H810" s="234">
        <v>109200</v>
      </c>
      <c r="I810" s="32" t="s">
        <v>1591</v>
      </c>
    </row>
    <row r="811" spans="1:9" ht="48">
      <c r="A811" s="269">
        <v>4</v>
      </c>
      <c r="B811" s="23"/>
      <c r="C811" s="23"/>
      <c r="D811" s="32" t="s">
        <v>668</v>
      </c>
      <c r="E811" s="23"/>
      <c r="F811" s="23"/>
      <c r="G811" s="234">
        <v>115360</v>
      </c>
      <c r="H811" s="234">
        <v>115360</v>
      </c>
      <c r="I811" s="32" t="s">
        <v>1592</v>
      </c>
    </row>
    <row r="812" spans="1:9" ht="48.75" customHeight="1">
      <c r="A812" s="269">
        <v>5</v>
      </c>
      <c r="B812" s="23"/>
      <c r="C812" s="23"/>
      <c r="D812" s="32" t="s">
        <v>141</v>
      </c>
      <c r="E812" s="23"/>
      <c r="F812" s="23"/>
      <c r="G812" s="234">
        <v>100800</v>
      </c>
      <c r="H812" s="234">
        <v>100800</v>
      </c>
      <c r="I812" s="32" t="s">
        <v>1912</v>
      </c>
    </row>
    <row r="813" spans="1:9" ht="36">
      <c r="A813" s="269">
        <v>6</v>
      </c>
      <c r="B813" s="23"/>
      <c r="C813" s="23"/>
      <c r="D813" s="32" t="s">
        <v>1724</v>
      </c>
      <c r="E813" s="23"/>
      <c r="F813" s="23"/>
      <c r="G813" s="234">
        <v>10600</v>
      </c>
      <c r="H813" s="234">
        <v>10600</v>
      </c>
      <c r="I813" s="32" t="s">
        <v>1242</v>
      </c>
    </row>
    <row r="814" spans="1:9" ht="36.75" customHeight="1">
      <c r="A814" s="269">
        <v>7</v>
      </c>
      <c r="B814" s="23"/>
      <c r="C814" s="23"/>
      <c r="D814" s="32" t="s">
        <v>140</v>
      </c>
      <c r="E814" s="23"/>
      <c r="F814" s="23"/>
      <c r="G814" s="234">
        <v>123200</v>
      </c>
      <c r="H814" s="234">
        <v>123200</v>
      </c>
      <c r="I814" s="32" t="s">
        <v>918</v>
      </c>
    </row>
    <row r="815" spans="1:9" ht="48">
      <c r="A815" s="269">
        <v>8</v>
      </c>
      <c r="B815" s="23"/>
      <c r="C815" s="23"/>
      <c r="D815" s="32" t="s">
        <v>137</v>
      </c>
      <c r="E815" s="23"/>
      <c r="F815" s="23"/>
      <c r="G815" s="234">
        <v>18800</v>
      </c>
      <c r="H815" s="234">
        <v>18800</v>
      </c>
      <c r="I815" s="32" t="s">
        <v>1871</v>
      </c>
    </row>
    <row r="816" spans="1:9" ht="36">
      <c r="A816" s="269">
        <v>9</v>
      </c>
      <c r="B816" s="23"/>
      <c r="C816" s="23"/>
      <c r="D816" s="32" t="s">
        <v>138</v>
      </c>
      <c r="E816" s="23"/>
      <c r="F816" s="23"/>
      <c r="G816" s="234">
        <v>29100</v>
      </c>
      <c r="H816" s="234">
        <v>29100</v>
      </c>
      <c r="I816" s="32" t="s">
        <v>1872</v>
      </c>
    </row>
    <row r="817" spans="1:9" ht="36.75" customHeight="1" thickBot="1">
      <c r="A817" s="35">
        <v>10</v>
      </c>
      <c r="B817" s="245"/>
      <c r="C817" s="245"/>
      <c r="D817" s="80" t="s">
        <v>139</v>
      </c>
      <c r="E817" s="245"/>
      <c r="F817" s="245"/>
      <c r="G817" s="246">
        <v>58240</v>
      </c>
      <c r="H817" s="246">
        <v>58240</v>
      </c>
      <c r="I817" s="81" t="s">
        <v>752</v>
      </c>
    </row>
    <row r="818" spans="1:9" ht="13.5">
      <c r="A818" s="20" t="s">
        <v>1862</v>
      </c>
      <c r="B818" s="20"/>
      <c r="C818" s="20"/>
      <c r="D818" s="20"/>
      <c r="E818" s="20"/>
      <c r="F818" s="20"/>
      <c r="G818" s="20"/>
      <c r="H818" s="20"/>
      <c r="I818" s="20"/>
    </row>
    <row r="819" spans="1:9" ht="12.75">
      <c r="A819" s="21">
        <v>1</v>
      </c>
      <c r="B819" s="28" t="s">
        <v>814</v>
      </c>
      <c r="C819" s="28"/>
      <c r="D819" s="23" t="s">
        <v>2395</v>
      </c>
      <c r="E819" s="29"/>
      <c r="F819" s="25">
        <v>1700</v>
      </c>
      <c r="G819" s="69">
        <v>1700</v>
      </c>
      <c r="H819" s="69">
        <v>1700</v>
      </c>
      <c r="I819" s="32" t="s">
        <v>519</v>
      </c>
    </row>
    <row r="820" spans="1:9" ht="24">
      <c r="A820" s="21">
        <v>2</v>
      </c>
      <c r="B820" s="28"/>
      <c r="C820" s="28"/>
      <c r="D820" s="23" t="s">
        <v>2396</v>
      </c>
      <c r="E820" s="29"/>
      <c r="F820" s="25">
        <v>1150</v>
      </c>
      <c r="G820" s="69">
        <v>1150</v>
      </c>
      <c r="H820" s="69">
        <v>1150</v>
      </c>
      <c r="I820" s="32" t="s">
        <v>1199</v>
      </c>
    </row>
    <row r="821" spans="1:9" ht="48" thickBot="1">
      <c r="A821" s="21">
        <v>3</v>
      </c>
      <c r="B821" s="28" t="s">
        <v>814</v>
      </c>
      <c r="C821" s="28"/>
      <c r="D821" s="23" t="s">
        <v>2397</v>
      </c>
      <c r="E821" s="29"/>
      <c r="F821" s="25">
        <v>550</v>
      </c>
      <c r="G821" s="69">
        <v>550</v>
      </c>
      <c r="H821" s="69">
        <v>550</v>
      </c>
      <c r="I821" s="32" t="s">
        <v>446</v>
      </c>
    </row>
    <row r="822" spans="1:9" ht="13.5">
      <c r="A822" s="49" t="s">
        <v>1859</v>
      </c>
      <c r="B822" s="20"/>
      <c r="C822" s="20"/>
      <c r="D822" s="20"/>
      <c r="E822" s="20"/>
      <c r="F822" s="20"/>
      <c r="G822" s="218"/>
      <c r="H822" s="218"/>
      <c r="I822" s="20"/>
    </row>
    <row r="823" spans="1:9" ht="12.75">
      <c r="A823" s="21">
        <v>1</v>
      </c>
      <c r="B823" s="28" t="s">
        <v>814</v>
      </c>
      <c r="C823" s="28"/>
      <c r="D823" s="23" t="s">
        <v>2398</v>
      </c>
      <c r="E823" s="29" t="s">
        <v>1266</v>
      </c>
      <c r="F823" s="25">
        <v>18500</v>
      </c>
      <c r="G823" s="69">
        <v>18000</v>
      </c>
      <c r="H823" s="69">
        <f aca="true" t="shared" si="17" ref="H823:H842">G823</f>
        <v>18000</v>
      </c>
      <c r="I823" s="32" t="s">
        <v>991</v>
      </c>
    </row>
    <row r="824" spans="1:9" ht="24" customHeight="1">
      <c r="A824" s="21">
        <v>2</v>
      </c>
      <c r="B824" s="28"/>
      <c r="C824" s="28"/>
      <c r="D824" s="32" t="s">
        <v>1016</v>
      </c>
      <c r="E824" s="29"/>
      <c r="F824" s="25"/>
      <c r="G824" s="69">
        <v>59940</v>
      </c>
      <c r="H824" s="69">
        <f t="shared" si="17"/>
        <v>59940</v>
      </c>
      <c r="I824" s="32" t="s">
        <v>1397</v>
      </c>
    </row>
    <row r="825" spans="1:9" ht="12.75">
      <c r="A825" s="21">
        <v>3</v>
      </c>
      <c r="B825" s="28"/>
      <c r="C825" s="28"/>
      <c r="D825" s="32" t="s">
        <v>737</v>
      </c>
      <c r="E825" s="29"/>
      <c r="F825" s="25"/>
      <c r="G825" s="69">
        <v>4860</v>
      </c>
      <c r="H825" s="69">
        <f t="shared" si="17"/>
        <v>4860</v>
      </c>
      <c r="I825" s="32" t="s">
        <v>1711</v>
      </c>
    </row>
    <row r="826" spans="1:9" ht="12.75">
      <c r="A826" s="21">
        <v>4</v>
      </c>
      <c r="B826" s="28"/>
      <c r="C826" s="28"/>
      <c r="D826" s="23" t="s">
        <v>2399</v>
      </c>
      <c r="E826" s="29"/>
      <c r="F826" s="25">
        <v>54000</v>
      </c>
      <c r="G826" s="69">
        <f>F826*1.1</f>
        <v>59400.00000000001</v>
      </c>
      <c r="H826" s="69">
        <f t="shared" si="17"/>
        <v>59400.00000000001</v>
      </c>
      <c r="I826" s="32" t="s">
        <v>714</v>
      </c>
    </row>
    <row r="827" spans="1:9" ht="24">
      <c r="A827" s="21">
        <v>5</v>
      </c>
      <c r="B827" s="28"/>
      <c r="C827" s="28"/>
      <c r="D827" s="32" t="s">
        <v>479</v>
      </c>
      <c r="E827" s="29"/>
      <c r="F827" s="25"/>
      <c r="G827" s="69">
        <v>21000</v>
      </c>
      <c r="H827" s="69">
        <f t="shared" si="17"/>
        <v>21000</v>
      </c>
      <c r="I827" s="32" t="s">
        <v>1469</v>
      </c>
    </row>
    <row r="828" spans="1:9" ht="12.75">
      <c r="A828" s="21">
        <v>7</v>
      </c>
      <c r="B828" s="28"/>
      <c r="C828" s="28"/>
      <c r="D828" s="23" t="s">
        <v>2401</v>
      </c>
      <c r="E828" s="29"/>
      <c r="F828" s="25">
        <v>50400</v>
      </c>
      <c r="G828" s="69">
        <f aca="true" t="shared" si="18" ref="G828:G834">F828*1.1</f>
        <v>55440.00000000001</v>
      </c>
      <c r="H828" s="69">
        <f t="shared" si="17"/>
        <v>55440.00000000001</v>
      </c>
      <c r="I828" s="23" t="s">
        <v>2402</v>
      </c>
    </row>
    <row r="829" spans="1:9" ht="24">
      <c r="A829" s="21">
        <v>8</v>
      </c>
      <c r="B829" s="28"/>
      <c r="C829" s="28"/>
      <c r="D829" s="23" t="s">
        <v>2403</v>
      </c>
      <c r="E829" s="29"/>
      <c r="F829" s="25">
        <v>33600</v>
      </c>
      <c r="G829" s="69">
        <f t="shared" si="18"/>
        <v>36960</v>
      </c>
      <c r="H829" s="69">
        <f t="shared" si="17"/>
        <v>36960</v>
      </c>
      <c r="I829" s="32" t="s">
        <v>666</v>
      </c>
    </row>
    <row r="830" spans="1:9" ht="24">
      <c r="A830" s="21">
        <v>9</v>
      </c>
      <c r="B830" s="28"/>
      <c r="C830" s="28"/>
      <c r="D830" s="23" t="s">
        <v>29</v>
      </c>
      <c r="E830" s="29"/>
      <c r="F830" s="25">
        <v>26880</v>
      </c>
      <c r="G830" s="69">
        <f t="shared" si="18"/>
        <v>29568.000000000004</v>
      </c>
      <c r="H830" s="69">
        <f t="shared" si="17"/>
        <v>29568.000000000004</v>
      </c>
      <c r="I830" s="32" t="s">
        <v>665</v>
      </c>
    </row>
    <row r="831" spans="1:9" ht="12.75">
      <c r="A831" s="21">
        <v>10</v>
      </c>
      <c r="B831" s="28"/>
      <c r="C831" s="28"/>
      <c r="D831" s="23" t="s">
        <v>30</v>
      </c>
      <c r="E831" s="29"/>
      <c r="F831" s="25">
        <v>26880</v>
      </c>
      <c r="G831" s="69">
        <f t="shared" si="18"/>
        <v>29568.000000000004</v>
      </c>
      <c r="H831" s="69">
        <f t="shared" si="17"/>
        <v>29568.000000000004</v>
      </c>
      <c r="I831" s="23" t="s">
        <v>31</v>
      </c>
    </row>
    <row r="832" spans="1:9" ht="12.75">
      <c r="A832" s="21">
        <v>11</v>
      </c>
      <c r="B832" s="28"/>
      <c r="C832" s="28"/>
      <c r="D832" s="23" t="s">
        <v>32</v>
      </c>
      <c r="E832" s="29"/>
      <c r="F832" s="25">
        <v>41972</v>
      </c>
      <c r="G832" s="69">
        <f t="shared" si="18"/>
        <v>46169.200000000004</v>
      </c>
      <c r="H832" s="69">
        <f t="shared" si="17"/>
        <v>46169.200000000004</v>
      </c>
      <c r="I832" s="23" t="s">
        <v>33</v>
      </c>
    </row>
    <row r="833" spans="1:9" ht="12.75">
      <c r="A833" s="21">
        <v>12</v>
      </c>
      <c r="B833" s="28"/>
      <c r="C833" s="28"/>
      <c r="D833" s="23" t="s">
        <v>34</v>
      </c>
      <c r="E833" s="24"/>
      <c r="F833" s="25">
        <v>26880</v>
      </c>
      <c r="G833" s="69">
        <f t="shared" si="18"/>
        <v>29568.000000000004</v>
      </c>
      <c r="H833" s="69">
        <f t="shared" si="17"/>
        <v>29568.000000000004</v>
      </c>
      <c r="I833" s="23" t="s">
        <v>35</v>
      </c>
    </row>
    <row r="834" spans="1:9" ht="12.75">
      <c r="A834" s="21">
        <v>13</v>
      </c>
      <c r="B834" s="28"/>
      <c r="C834" s="28"/>
      <c r="D834" s="23" t="s">
        <v>36</v>
      </c>
      <c r="E834" s="29"/>
      <c r="F834" s="25">
        <v>30240</v>
      </c>
      <c r="G834" s="69">
        <f t="shared" si="18"/>
        <v>33264</v>
      </c>
      <c r="H834" s="69">
        <f t="shared" si="17"/>
        <v>33264</v>
      </c>
      <c r="I834" s="23" t="s">
        <v>37</v>
      </c>
    </row>
    <row r="835" spans="1:9" ht="24" thickBot="1">
      <c r="A835" s="21">
        <v>14</v>
      </c>
      <c r="B835" s="28"/>
      <c r="C835" s="28"/>
      <c r="D835" s="23" t="s">
        <v>38</v>
      </c>
      <c r="E835" s="29"/>
      <c r="F835" s="25">
        <v>30240</v>
      </c>
      <c r="G835" s="69">
        <v>24000</v>
      </c>
      <c r="H835" s="69">
        <f t="shared" si="17"/>
        <v>24000</v>
      </c>
      <c r="I835" s="32" t="s">
        <v>1040</v>
      </c>
    </row>
    <row r="836" spans="1:9" ht="13.5">
      <c r="A836" s="20" t="s">
        <v>39</v>
      </c>
      <c r="B836" s="20"/>
      <c r="C836" s="20"/>
      <c r="D836" s="20"/>
      <c r="E836" s="20"/>
      <c r="F836" s="20"/>
      <c r="G836" s="218"/>
      <c r="H836" s="218"/>
      <c r="I836" s="20"/>
    </row>
    <row r="837" spans="1:9" ht="12.75">
      <c r="A837" s="21">
        <v>1</v>
      </c>
      <c r="B837" s="28" t="s">
        <v>814</v>
      </c>
      <c r="C837" s="28"/>
      <c r="D837" s="23">
        <v>33100</v>
      </c>
      <c r="E837" s="29"/>
      <c r="F837" s="25">
        <v>82500</v>
      </c>
      <c r="G837" s="69">
        <f aca="true" t="shared" si="19" ref="G837:G842">F837*1.1</f>
        <v>90750.00000000001</v>
      </c>
      <c r="H837" s="69">
        <f t="shared" si="17"/>
        <v>90750.00000000001</v>
      </c>
      <c r="I837" s="23" t="s">
        <v>2208</v>
      </c>
    </row>
    <row r="838" spans="1:9" ht="12.75">
      <c r="A838" s="21">
        <v>2</v>
      </c>
      <c r="B838" s="28" t="s">
        <v>814</v>
      </c>
      <c r="C838" s="28"/>
      <c r="D838" s="23">
        <v>73100</v>
      </c>
      <c r="E838" s="29"/>
      <c r="F838" s="25">
        <v>90000</v>
      </c>
      <c r="G838" s="69">
        <f t="shared" si="19"/>
        <v>99000.00000000001</v>
      </c>
      <c r="H838" s="69">
        <f t="shared" si="17"/>
        <v>99000.00000000001</v>
      </c>
      <c r="I838" s="23" t="s">
        <v>2209</v>
      </c>
    </row>
    <row r="839" spans="1:9" ht="12.75">
      <c r="A839" s="21">
        <v>3</v>
      </c>
      <c r="B839" s="28" t="s">
        <v>814</v>
      </c>
      <c r="C839" s="28"/>
      <c r="D839" s="23">
        <v>33131</v>
      </c>
      <c r="E839" s="29"/>
      <c r="F839" s="25">
        <v>94500</v>
      </c>
      <c r="G839" s="69">
        <f t="shared" si="19"/>
        <v>103950.00000000001</v>
      </c>
      <c r="H839" s="69">
        <f t="shared" si="17"/>
        <v>103950.00000000001</v>
      </c>
      <c r="I839" s="23" t="s">
        <v>1657</v>
      </c>
    </row>
    <row r="840" spans="1:9" ht="12.75">
      <c r="A840" s="21">
        <v>4</v>
      </c>
      <c r="B840" s="28" t="s">
        <v>814</v>
      </c>
      <c r="C840" s="28"/>
      <c r="D840" s="23">
        <v>83120</v>
      </c>
      <c r="E840" s="29"/>
      <c r="F840" s="25">
        <v>73200</v>
      </c>
      <c r="G840" s="69">
        <f t="shared" si="19"/>
        <v>80520</v>
      </c>
      <c r="H840" s="69">
        <f t="shared" si="17"/>
        <v>80520</v>
      </c>
      <c r="I840" s="23" t="s">
        <v>1175</v>
      </c>
    </row>
    <row r="841" spans="1:9" ht="12.75" customHeight="1">
      <c r="A841" s="21">
        <v>5</v>
      </c>
      <c r="B841" s="28" t="s">
        <v>814</v>
      </c>
      <c r="C841" s="28"/>
      <c r="D841" s="23">
        <v>16000</v>
      </c>
      <c r="E841" s="29"/>
      <c r="F841" s="25">
        <v>22500</v>
      </c>
      <c r="G841" s="69">
        <f t="shared" si="19"/>
        <v>24750.000000000004</v>
      </c>
      <c r="H841" s="69">
        <f t="shared" si="17"/>
        <v>24750.000000000004</v>
      </c>
      <c r="I841" s="23" t="s">
        <v>56</v>
      </c>
    </row>
    <row r="842" spans="1:9" ht="13.5" thickBot="1">
      <c r="A842" s="21">
        <v>6</v>
      </c>
      <c r="B842" s="28" t="s">
        <v>814</v>
      </c>
      <c r="C842" s="28"/>
      <c r="D842" s="23">
        <v>36010</v>
      </c>
      <c r="E842" s="29"/>
      <c r="F842" s="25">
        <v>22500</v>
      </c>
      <c r="G842" s="69">
        <f t="shared" si="19"/>
        <v>24750.000000000004</v>
      </c>
      <c r="H842" s="69">
        <f t="shared" si="17"/>
        <v>24750.000000000004</v>
      </c>
      <c r="I842" s="23" t="s">
        <v>746</v>
      </c>
    </row>
    <row r="843" spans="1:9" ht="13.5">
      <c r="A843" s="49" t="s">
        <v>967</v>
      </c>
      <c r="B843" s="20"/>
      <c r="C843" s="20"/>
      <c r="D843" s="20"/>
      <c r="E843" s="20"/>
      <c r="F843" s="20"/>
      <c r="G843" s="20"/>
      <c r="H843" s="20"/>
      <c r="I843" s="20"/>
    </row>
    <row r="844" spans="1:9" ht="36">
      <c r="A844" s="335">
        <v>1</v>
      </c>
      <c r="B844" s="82"/>
      <c r="C844" s="82"/>
      <c r="D844" s="273" t="s">
        <v>971</v>
      </c>
      <c r="E844" s="94"/>
      <c r="F844" s="94"/>
      <c r="G844" s="276">
        <v>500</v>
      </c>
      <c r="H844" s="276">
        <v>500</v>
      </c>
      <c r="I844" s="94" t="s">
        <v>968</v>
      </c>
    </row>
    <row r="845" spans="1:9" ht="12.75">
      <c r="A845" s="334">
        <v>2</v>
      </c>
      <c r="B845" s="82"/>
      <c r="C845" s="82"/>
      <c r="D845" s="95" t="s">
        <v>969</v>
      </c>
      <c r="E845" s="94"/>
      <c r="F845" s="94"/>
      <c r="G845" s="274">
        <v>360</v>
      </c>
      <c r="H845" s="274">
        <v>360</v>
      </c>
      <c r="I845" s="94" t="s">
        <v>970</v>
      </c>
    </row>
    <row r="846" spans="1:9" ht="13.5">
      <c r="A846" s="54" t="s">
        <v>947</v>
      </c>
      <c r="B846" s="19"/>
      <c r="C846" s="19"/>
      <c r="D846" s="19"/>
      <c r="E846" s="19"/>
      <c r="F846" s="19"/>
      <c r="G846" s="220"/>
      <c r="H846" s="220"/>
      <c r="I846" s="19"/>
    </row>
    <row r="847" spans="1:9" ht="24">
      <c r="A847" s="21">
        <v>1</v>
      </c>
      <c r="B847" s="28"/>
      <c r="C847" s="28"/>
      <c r="D847" s="23" t="s">
        <v>948</v>
      </c>
      <c r="E847" s="29"/>
      <c r="F847" s="25">
        <v>20160</v>
      </c>
      <c r="G847" s="69">
        <v>22176</v>
      </c>
      <c r="H847" s="69">
        <v>22176</v>
      </c>
      <c r="I847" s="32" t="s">
        <v>949</v>
      </c>
    </row>
    <row r="848" spans="1:9" ht="13.5">
      <c r="A848" s="54" t="s">
        <v>747</v>
      </c>
      <c r="B848" s="19"/>
      <c r="C848" s="19"/>
      <c r="D848" s="19"/>
      <c r="E848" s="19"/>
      <c r="F848" s="19"/>
      <c r="G848" s="220"/>
      <c r="H848" s="220"/>
      <c r="I848" s="19"/>
    </row>
    <row r="849" spans="1:9" ht="24" customHeight="1">
      <c r="A849" s="21">
        <v>1</v>
      </c>
      <c r="B849" s="82"/>
      <c r="C849" s="82"/>
      <c r="D849" s="94" t="s">
        <v>1712</v>
      </c>
      <c r="E849" s="82"/>
      <c r="F849" s="82"/>
      <c r="G849" s="230">
        <v>7896</v>
      </c>
      <c r="H849" s="69">
        <f aca="true" t="shared" si="20" ref="H849:H858">G849</f>
        <v>7896</v>
      </c>
      <c r="I849" s="95" t="s">
        <v>1713</v>
      </c>
    </row>
    <row r="850" spans="1:9" ht="36">
      <c r="A850" s="21">
        <v>2</v>
      </c>
      <c r="B850" s="28"/>
      <c r="C850" s="28"/>
      <c r="D850" s="23" t="s">
        <v>748</v>
      </c>
      <c r="E850" s="29"/>
      <c r="F850" s="25">
        <v>33600</v>
      </c>
      <c r="G850" s="69">
        <f>F850*1.1</f>
        <v>36960</v>
      </c>
      <c r="H850" s="69">
        <f t="shared" si="20"/>
        <v>36960</v>
      </c>
      <c r="I850" s="32" t="s">
        <v>664</v>
      </c>
    </row>
    <row r="851" spans="1:9" ht="12.75">
      <c r="A851" s="21">
        <v>3</v>
      </c>
      <c r="B851" s="82"/>
      <c r="C851" s="82"/>
      <c r="D851" s="82" t="s">
        <v>2329</v>
      </c>
      <c r="E851" s="82"/>
      <c r="F851" s="82"/>
      <c r="G851" s="231">
        <v>6000</v>
      </c>
      <c r="H851" s="69">
        <f t="shared" si="20"/>
        <v>6000</v>
      </c>
      <c r="I851" s="82"/>
    </row>
    <row r="852" spans="1:9" ht="12.75">
      <c r="A852" s="21">
        <v>4</v>
      </c>
      <c r="B852" s="82"/>
      <c r="C852" s="82"/>
      <c r="D852" s="95" t="s">
        <v>1916</v>
      </c>
      <c r="E852" s="82"/>
      <c r="F852" s="82"/>
      <c r="G852" s="272">
        <v>2400</v>
      </c>
      <c r="H852" s="69">
        <f t="shared" si="20"/>
        <v>2400</v>
      </c>
      <c r="I852" s="273" t="s">
        <v>1615</v>
      </c>
    </row>
    <row r="853" spans="1:9" ht="24">
      <c r="A853" s="21">
        <v>5</v>
      </c>
      <c r="B853" s="82"/>
      <c r="C853" s="82"/>
      <c r="D853" s="95" t="s">
        <v>464</v>
      </c>
      <c r="E853" s="94"/>
      <c r="F853" s="94"/>
      <c r="G853" s="276">
        <v>1440</v>
      </c>
      <c r="H853" s="69">
        <f t="shared" si="20"/>
        <v>1440</v>
      </c>
      <c r="I853" s="95" t="s">
        <v>465</v>
      </c>
    </row>
    <row r="854" spans="1:9" ht="24">
      <c r="A854" s="21">
        <v>6</v>
      </c>
      <c r="B854" s="82"/>
      <c r="C854" s="82"/>
      <c r="D854" s="271" t="s">
        <v>992</v>
      </c>
      <c r="E854" s="82"/>
      <c r="F854" s="82"/>
      <c r="G854" s="272">
        <v>9600</v>
      </c>
      <c r="H854" s="69">
        <v>10800</v>
      </c>
      <c r="I854" s="270" t="s">
        <v>993</v>
      </c>
    </row>
    <row r="855" spans="1:9" ht="36">
      <c r="A855" s="21">
        <v>7</v>
      </c>
      <c r="B855" s="82"/>
      <c r="C855" s="82"/>
      <c r="D855" s="95" t="s">
        <v>994</v>
      </c>
      <c r="E855" s="82"/>
      <c r="F855" s="82"/>
      <c r="G855" s="272">
        <v>13200</v>
      </c>
      <c r="H855" s="69">
        <v>14400</v>
      </c>
      <c r="I855" s="273" t="s">
        <v>982</v>
      </c>
    </row>
    <row r="856" spans="1:9" ht="48">
      <c r="A856" s="21">
        <v>8</v>
      </c>
      <c r="B856" s="82"/>
      <c r="C856" s="82"/>
      <c r="D856" s="95" t="s">
        <v>1915</v>
      </c>
      <c r="E856" s="82"/>
      <c r="F856" s="82"/>
      <c r="G856" s="272">
        <v>36420</v>
      </c>
      <c r="H856" s="69">
        <f t="shared" si="20"/>
        <v>36420</v>
      </c>
      <c r="I856" s="273" t="s">
        <v>1129</v>
      </c>
    </row>
    <row r="857" spans="1:9" ht="36">
      <c r="A857" s="21">
        <v>9</v>
      </c>
      <c r="B857" s="79"/>
      <c r="C857" s="79"/>
      <c r="D857" s="78" t="s">
        <v>1652</v>
      </c>
      <c r="E857" s="79"/>
      <c r="F857" s="79"/>
      <c r="G857" s="230">
        <v>21840</v>
      </c>
      <c r="H857" s="69">
        <f t="shared" si="20"/>
        <v>21840</v>
      </c>
      <c r="I857" s="80" t="s">
        <v>1098</v>
      </c>
    </row>
    <row r="858" spans="1:9" ht="36">
      <c r="A858" s="21">
        <v>10</v>
      </c>
      <c r="B858" s="28"/>
      <c r="C858" s="28"/>
      <c r="D858" s="32" t="s">
        <v>2330</v>
      </c>
      <c r="E858" s="24"/>
      <c r="F858" s="25"/>
      <c r="G858" s="69">
        <v>19152</v>
      </c>
      <c r="H858" s="69">
        <f t="shared" si="20"/>
        <v>19152</v>
      </c>
      <c r="I858" s="80" t="s">
        <v>578</v>
      </c>
    </row>
    <row r="859" spans="1:4" ht="26.25" customHeight="1">
      <c r="A859" s="277" t="s">
        <v>219</v>
      </c>
      <c r="B859" s="278"/>
      <c r="C859" s="278"/>
      <c r="D859" s="278"/>
    </row>
    <row r="860" ht="13.5">
      <c r="A860" s="104" t="s">
        <v>1311</v>
      </c>
    </row>
    <row r="861" spans="1:9" ht="24">
      <c r="A861" s="268">
        <v>1</v>
      </c>
      <c r="B861" s="23"/>
      <c r="C861" s="23"/>
      <c r="D861" s="23" t="s">
        <v>1312</v>
      </c>
      <c r="E861" s="29" t="s">
        <v>1266</v>
      </c>
      <c r="F861" s="23"/>
      <c r="G861" s="239">
        <v>1400</v>
      </c>
      <c r="H861" s="239">
        <v>1400</v>
      </c>
      <c r="I861" s="32" t="s">
        <v>420</v>
      </c>
    </row>
    <row r="862" spans="1:9" ht="24">
      <c r="A862" s="244">
        <v>2</v>
      </c>
      <c r="D862" s="23" t="s">
        <v>421</v>
      </c>
      <c r="E862" s="29" t="s">
        <v>1266</v>
      </c>
      <c r="F862" s="23"/>
      <c r="G862" s="234">
        <v>2200</v>
      </c>
      <c r="H862" s="234">
        <v>2200</v>
      </c>
      <c r="I862" s="23" t="s">
        <v>422</v>
      </c>
    </row>
  </sheetData>
  <sheetProtection password="CF76" sheet="1" objects="1" scenarios="1"/>
  <mergeCells count="5">
    <mergeCell ref="A4:I4"/>
    <mergeCell ref="A5:I5"/>
    <mergeCell ref="A6:I6"/>
    <mergeCell ref="A8:I8"/>
    <mergeCell ref="A7:I7"/>
  </mergeCells>
  <printOptions horizontalCentered="1"/>
  <pageMargins left="0.5511811023622047" right="0.5511811023622047" top="0.3937007874015748" bottom="0.7480314960629921" header="0.2362204724409449" footer="0.5905511811023623"/>
  <pageSetup fitToHeight="0" horizontalDpi="600" verticalDpi="600" orientation="portrait" paperSize="9" scale="85" r:id="rId2"/>
  <headerFooter alignWithMargins="0">
    <oddHeader>&amp;CСтраница &amp;P из &amp;N</oddHeader>
    <oddFooter>&amp;L&amp;"Century Gothic,обычный"ЗАО "ПриСТ"
E-Mail: prist@prist.com; URL: www.prist.com&amp;R&amp;"Century Gothic,обычный"Тел.: 777-5591, 952-1714, 958-5776
Факс: 236-4558, 952-6552</oddFooter>
  </headerFooter>
  <rowBreaks count="18" manualBreakCount="18">
    <brk id="46" max="8" man="1"/>
    <brk id="109" max="8" man="1"/>
    <brk id="164" max="8" man="1"/>
    <brk id="205" max="8" man="1"/>
    <brk id="242" max="8" man="1"/>
    <brk id="272" max="8" man="1"/>
    <brk id="315" max="8" man="1"/>
    <brk id="347" max="8" man="1"/>
    <brk id="399" max="8" man="1"/>
    <brk id="502" max="8" man="1"/>
    <brk id="560" max="8" man="1"/>
    <brk id="600" max="8" man="1"/>
    <brk id="640" max="8" man="1"/>
    <brk id="689" max="8" man="1"/>
    <brk id="734" max="8" man="1"/>
    <brk id="779" max="8" man="1"/>
    <brk id="810" max="8" man="1"/>
    <brk id="847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3"/>
  <sheetViews>
    <sheetView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.00390625" style="120" customWidth="1"/>
    <col min="3" max="3" width="10.625" style="120" customWidth="1"/>
    <col min="4" max="4" width="9.625" style="118" customWidth="1"/>
    <col min="5" max="5" width="77.875" style="119" customWidth="1"/>
    <col min="6" max="6" width="14.50390625" style="117" hidden="1" customWidth="1"/>
    <col min="7" max="7" width="11.00390625" style="0" customWidth="1"/>
  </cols>
  <sheetData>
    <row r="1" ht="33" customHeight="1">
      <c r="A1" s="155" t="s">
        <v>2189</v>
      </c>
    </row>
    <row r="2" ht="26.25" customHeight="1">
      <c r="A2" s="156" t="s">
        <v>2429</v>
      </c>
    </row>
    <row r="3" ht="6.75" customHeight="1"/>
    <row r="4" spans="1:6" ht="15" customHeight="1">
      <c r="A4" s="345" t="s">
        <v>2482</v>
      </c>
      <c r="B4" s="346"/>
      <c r="C4" s="346"/>
      <c r="D4" s="346"/>
      <c r="E4" s="346"/>
      <c r="F4" s="176"/>
    </row>
    <row r="5" spans="1:6" ht="12" customHeight="1">
      <c r="A5" s="356" t="s">
        <v>611</v>
      </c>
      <c r="B5" s="357"/>
      <c r="C5" s="357"/>
      <c r="D5" s="357"/>
      <c r="E5" s="357"/>
      <c r="F5" s="177"/>
    </row>
    <row r="6" spans="1:6" ht="12.75">
      <c r="A6" s="200" t="s">
        <v>612</v>
      </c>
      <c r="C6" s="179"/>
      <c r="D6" s="177"/>
      <c r="E6" s="177"/>
      <c r="F6" s="177"/>
    </row>
    <row r="7" spans="1:6" ht="12.75">
      <c r="A7" s="358">
        <f ca="1">TODAY()</f>
        <v>37123</v>
      </c>
      <c r="B7" s="359"/>
      <c r="C7" s="359"/>
      <c r="D7" s="359"/>
      <c r="E7" s="359"/>
      <c r="F7" s="178"/>
    </row>
    <row r="8" spans="1:6" s="121" customFormat="1" ht="24.75" customHeight="1">
      <c r="A8" s="255" t="s">
        <v>2190</v>
      </c>
      <c r="B8" s="13" t="s">
        <v>2483</v>
      </c>
      <c r="C8" s="256" t="s">
        <v>249</v>
      </c>
      <c r="D8" s="254" t="s">
        <v>2248</v>
      </c>
      <c r="E8" s="254" t="s">
        <v>250</v>
      </c>
      <c r="F8" s="147" t="s">
        <v>2484</v>
      </c>
    </row>
    <row r="9" spans="1:6" s="121" customFormat="1" ht="20.25" customHeight="1" thickBot="1">
      <c r="A9" s="184" t="s">
        <v>1645</v>
      </c>
      <c r="B9" s="185"/>
      <c r="C9" s="185"/>
      <c r="D9" s="185"/>
      <c r="E9" s="185"/>
      <c r="F9" s="185"/>
    </row>
    <row r="10" spans="1:5" ht="13.5">
      <c r="A10" s="30" t="s">
        <v>1315</v>
      </c>
      <c r="B10" s="30"/>
      <c r="C10" s="30"/>
      <c r="D10" s="30"/>
      <c r="E10" s="30"/>
    </row>
    <row r="11" spans="1:7" ht="36">
      <c r="A11" s="195">
        <v>1</v>
      </c>
      <c r="B11" s="125" t="s">
        <v>1646</v>
      </c>
      <c r="C11" s="199" t="s">
        <v>735</v>
      </c>
      <c r="D11" s="212">
        <f>SUM(F11,(F11/100*10))</f>
        <v>273.9</v>
      </c>
      <c r="E11" s="95" t="s">
        <v>871</v>
      </c>
      <c r="F11" s="127">
        <v>249</v>
      </c>
      <c r="G11" s="123" t="s">
        <v>2485</v>
      </c>
    </row>
    <row r="12" spans="1:7" ht="36">
      <c r="A12" s="195">
        <v>2</v>
      </c>
      <c r="B12" s="125" t="s">
        <v>1646</v>
      </c>
      <c r="C12" s="125" t="s">
        <v>1368</v>
      </c>
      <c r="D12" s="213">
        <f aca="true" t="shared" si="0" ref="D12:D75">SUM(F12,(F12/100*10))</f>
        <v>289.3</v>
      </c>
      <c r="E12" s="95" t="s">
        <v>872</v>
      </c>
      <c r="F12" s="126">
        <v>263</v>
      </c>
      <c r="G12" s="123" t="s">
        <v>2485</v>
      </c>
    </row>
    <row r="13" spans="1:7" ht="36">
      <c r="A13" s="195">
        <v>3</v>
      </c>
      <c r="B13" s="125" t="s">
        <v>1646</v>
      </c>
      <c r="C13" s="125" t="s">
        <v>1105</v>
      </c>
      <c r="D13" s="213">
        <f t="shared" si="0"/>
        <v>262.9</v>
      </c>
      <c r="E13" s="95" t="s">
        <v>323</v>
      </c>
      <c r="F13" s="127">
        <v>239</v>
      </c>
      <c r="G13" s="123" t="s">
        <v>2485</v>
      </c>
    </row>
    <row r="14" spans="1:7" ht="36">
      <c r="A14" s="195">
        <v>4</v>
      </c>
      <c r="B14" s="125" t="s">
        <v>1646</v>
      </c>
      <c r="C14" s="125" t="s">
        <v>268</v>
      </c>
      <c r="D14" s="213">
        <f t="shared" si="0"/>
        <v>407</v>
      </c>
      <c r="E14" s="95" t="s">
        <v>324</v>
      </c>
      <c r="F14" s="126">
        <v>370</v>
      </c>
      <c r="G14" s="123" t="s">
        <v>2485</v>
      </c>
    </row>
    <row r="15" spans="1:7" ht="36" thickBot="1">
      <c r="A15" s="195">
        <v>5</v>
      </c>
      <c r="B15" s="131" t="s">
        <v>1646</v>
      </c>
      <c r="C15" s="131" t="s">
        <v>2356</v>
      </c>
      <c r="D15" s="214">
        <f t="shared" si="0"/>
        <v>545.6</v>
      </c>
      <c r="E15" s="132" t="s">
        <v>325</v>
      </c>
      <c r="F15" s="135">
        <v>496</v>
      </c>
      <c r="G15" s="123" t="s">
        <v>2485</v>
      </c>
    </row>
    <row r="16" spans="1:6" ht="13.5">
      <c r="A16" s="250" t="s">
        <v>2263</v>
      </c>
      <c r="B16" s="249"/>
      <c r="C16" s="249"/>
      <c r="D16" s="249"/>
      <c r="E16" s="249"/>
      <c r="F16" s="249"/>
    </row>
    <row r="17" spans="1:6" ht="12.75">
      <c r="A17" s="197">
        <v>1</v>
      </c>
      <c r="B17" s="125" t="s">
        <v>1646</v>
      </c>
      <c r="C17" s="125" t="s">
        <v>1647</v>
      </c>
      <c r="D17" s="212">
        <f t="shared" si="0"/>
        <v>75.9</v>
      </c>
      <c r="E17" s="95" t="s">
        <v>1648</v>
      </c>
      <c r="F17" s="126">
        <v>69</v>
      </c>
    </row>
    <row r="18" spans="1:6" ht="24" customHeight="1">
      <c r="A18" s="197">
        <v>2</v>
      </c>
      <c r="B18" s="125" t="s">
        <v>1646</v>
      </c>
      <c r="C18" s="125" t="s">
        <v>1649</v>
      </c>
      <c r="D18" s="213">
        <f t="shared" si="0"/>
        <v>86.9</v>
      </c>
      <c r="E18" s="95" t="s">
        <v>1650</v>
      </c>
      <c r="F18" s="126">
        <v>79</v>
      </c>
    </row>
    <row r="19" spans="1:7" ht="25.5" customHeight="1">
      <c r="A19" s="197">
        <v>3</v>
      </c>
      <c r="B19" s="125" t="s">
        <v>326</v>
      </c>
      <c r="C19" s="125" t="s">
        <v>327</v>
      </c>
      <c r="D19" s="213">
        <f t="shared" si="0"/>
        <v>132</v>
      </c>
      <c r="E19" s="95" t="s">
        <v>780</v>
      </c>
      <c r="F19" s="126">
        <v>120</v>
      </c>
      <c r="G19" s="128"/>
    </row>
    <row r="20" spans="1:6" ht="25.5" customHeight="1">
      <c r="A20" s="197">
        <v>4</v>
      </c>
      <c r="B20" s="125" t="s">
        <v>1646</v>
      </c>
      <c r="C20" s="125" t="s">
        <v>712</v>
      </c>
      <c r="D20" s="213">
        <f t="shared" si="0"/>
        <v>185.9</v>
      </c>
      <c r="E20" s="95" t="s">
        <v>1341</v>
      </c>
      <c r="F20" s="126">
        <v>169</v>
      </c>
    </row>
    <row r="21" spans="1:6" ht="25.5" customHeight="1">
      <c r="A21" s="197">
        <v>5</v>
      </c>
      <c r="B21" s="125" t="s">
        <v>1646</v>
      </c>
      <c r="C21" s="125" t="s">
        <v>1342</v>
      </c>
      <c r="D21" s="213">
        <f t="shared" si="0"/>
        <v>214.5</v>
      </c>
      <c r="E21" s="95" t="s">
        <v>105</v>
      </c>
      <c r="F21" s="126">
        <v>195</v>
      </c>
    </row>
    <row r="22" spans="1:6" ht="36">
      <c r="A22" s="197">
        <v>6</v>
      </c>
      <c r="B22" s="125" t="s">
        <v>1646</v>
      </c>
      <c r="C22" s="125" t="s">
        <v>106</v>
      </c>
      <c r="D22" s="213">
        <f t="shared" si="0"/>
        <v>501.6</v>
      </c>
      <c r="E22" s="95" t="s">
        <v>107</v>
      </c>
      <c r="F22" s="126">
        <v>456</v>
      </c>
    </row>
    <row r="23" spans="1:6" ht="50.25" customHeight="1">
      <c r="A23" s="197">
        <v>7</v>
      </c>
      <c r="B23" s="125" t="s">
        <v>1646</v>
      </c>
      <c r="C23" s="125" t="s">
        <v>939</v>
      </c>
      <c r="D23" s="213">
        <f t="shared" si="0"/>
        <v>1661</v>
      </c>
      <c r="E23" s="95" t="s">
        <v>2094</v>
      </c>
      <c r="F23" s="126">
        <v>1510</v>
      </c>
    </row>
    <row r="24" spans="1:6" ht="36" thickBot="1">
      <c r="A24" s="197">
        <v>8</v>
      </c>
      <c r="B24" s="125" t="s">
        <v>1646</v>
      </c>
      <c r="C24" s="125" t="s">
        <v>1706</v>
      </c>
      <c r="D24" s="213">
        <f t="shared" si="0"/>
        <v>1980</v>
      </c>
      <c r="E24" s="95" t="s">
        <v>2095</v>
      </c>
      <c r="F24" s="126">
        <v>1800</v>
      </c>
    </row>
    <row r="25" spans="1:6" ht="13.5">
      <c r="A25" s="353" t="s">
        <v>1314</v>
      </c>
      <c r="B25" s="353"/>
      <c r="C25" s="353"/>
      <c r="D25" s="353"/>
      <c r="E25" s="353"/>
      <c r="F25" s="20"/>
    </row>
    <row r="26" spans="1:6" ht="24">
      <c r="A26" s="197">
        <v>1</v>
      </c>
      <c r="B26" s="125" t="s">
        <v>1646</v>
      </c>
      <c r="C26" s="125" t="s">
        <v>2430</v>
      </c>
      <c r="D26" s="201">
        <f t="shared" si="0"/>
        <v>536.8</v>
      </c>
      <c r="E26" s="95" t="s">
        <v>750</v>
      </c>
      <c r="F26" s="126">
        <v>488</v>
      </c>
    </row>
    <row r="27" spans="1:6" ht="36" thickBot="1">
      <c r="A27" s="197">
        <v>2</v>
      </c>
      <c r="B27" s="125" t="s">
        <v>1646</v>
      </c>
      <c r="C27" s="125" t="s">
        <v>2444</v>
      </c>
      <c r="D27" s="202">
        <f t="shared" si="0"/>
        <v>1095.6</v>
      </c>
      <c r="E27" s="95" t="s">
        <v>751</v>
      </c>
      <c r="F27" s="126">
        <v>996</v>
      </c>
    </row>
    <row r="28" spans="1:6" ht="13.5">
      <c r="A28" s="353" t="s">
        <v>1313</v>
      </c>
      <c r="B28" s="353"/>
      <c r="C28" s="353"/>
      <c r="D28" s="353"/>
      <c r="E28" s="353"/>
      <c r="F28" s="20"/>
    </row>
    <row r="29" spans="1:6" ht="24">
      <c r="A29" s="197">
        <v>1</v>
      </c>
      <c r="B29" s="125" t="s">
        <v>1646</v>
      </c>
      <c r="C29" s="125" t="s">
        <v>2445</v>
      </c>
      <c r="D29" s="212">
        <f t="shared" si="0"/>
        <v>3954.5</v>
      </c>
      <c r="E29" s="95" t="s">
        <v>1837</v>
      </c>
      <c r="F29" s="126">
        <v>3595</v>
      </c>
    </row>
    <row r="30" spans="1:6" ht="36">
      <c r="A30" s="197">
        <v>2</v>
      </c>
      <c r="B30" s="125" t="s">
        <v>1646</v>
      </c>
      <c r="C30" s="125" t="s">
        <v>1838</v>
      </c>
      <c r="D30" s="213">
        <f t="shared" si="0"/>
        <v>4394.5</v>
      </c>
      <c r="E30" s="95" t="s">
        <v>2367</v>
      </c>
      <c r="F30" s="126">
        <v>3995</v>
      </c>
    </row>
    <row r="31" spans="1:6" ht="12.75">
      <c r="A31" s="197">
        <v>3</v>
      </c>
      <c r="B31" s="125" t="s">
        <v>1646</v>
      </c>
      <c r="C31" s="125" t="s">
        <v>1902</v>
      </c>
      <c r="D31" s="213">
        <f t="shared" si="0"/>
        <v>214.5</v>
      </c>
      <c r="E31" s="95" t="s">
        <v>2010</v>
      </c>
      <c r="F31" s="126">
        <v>195</v>
      </c>
    </row>
    <row r="32" spans="1:6" ht="12.75">
      <c r="A32" s="197">
        <v>4</v>
      </c>
      <c r="B32" s="125" t="s">
        <v>1646</v>
      </c>
      <c r="C32" s="125" t="s">
        <v>678</v>
      </c>
      <c r="D32" s="213">
        <f t="shared" si="0"/>
        <v>78.1</v>
      </c>
      <c r="E32" s="95" t="s">
        <v>679</v>
      </c>
      <c r="F32" s="126">
        <v>71</v>
      </c>
    </row>
    <row r="33" spans="1:6" ht="12.75">
      <c r="A33" s="197">
        <v>5</v>
      </c>
      <c r="B33" s="125" t="s">
        <v>1646</v>
      </c>
      <c r="C33" s="125" t="s">
        <v>680</v>
      </c>
      <c r="D33" s="213">
        <f t="shared" si="0"/>
        <v>119.9</v>
      </c>
      <c r="E33" s="95" t="s">
        <v>845</v>
      </c>
      <c r="F33" s="126">
        <v>109</v>
      </c>
    </row>
    <row r="34" spans="1:6" ht="12.75">
      <c r="A34" s="197">
        <v>6</v>
      </c>
      <c r="B34" s="125" t="s">
        <v>1646</v>
      </c>
      <c r="C34" s="125" t="s">
        <v>2011</v>
      </c>
      <c r="D34" s="213">
        <f t="shared" si="0"/>
        <v>5.5</v>
      </c>
      <c r="E34" s="95" t="s">
        <v>2012</v>
      </c>
      <c r="F34" s="127">
        <v>5</v>
      </c>
    </row>
    <row r="35" spans="1:6" ht="13.5" thickBot="1">
      <c r="A35" s="197">
        <v>7</v>
      </c>
      <c r="B35" s="131" t="s">
        <v>1646</v>
      </c>
      <c r="C35" s="131" t="s">
        <v>2013</v>
      </c>
      <c r="D35" s="213">
        <f t="shared" si="0"/>
        <v>5.5</v>
      </c>
      <c r="E35" s="132" t="s">
        <v>2014</v>
      </c>
      <c r="F35" s="133">
        <v>5</v>
      </c>
    </row>
    <row r="36" spans="1:6" ht="13.5">
      <c r="A36" s="353" t="s">
        <v>924</v>
      </c>
      <c r="B36" s="353"/>
      <c r="C36" s="353"/>
      <c r="D36" s="353"/>
      <c r="E36" s="353"/>
      <c r="F36" s="20"/>
    </row>
    <row r="37" spans="1:7" ht="36">
      <c r="A37" s="197">
        <v>1</v>
      </c>
      <c r="B37" s="125" t="s">
        <v>1646</v>
      </c>
      <c r="C37" s="125" t="s">
        <v>1367</v>
      </c>
      <c r="D37" s="212">
        <f t="shared" si="0"/>
        <v>1164.9</v>
      </c>
      <c r="E37" s="95" t="s">
        <v>1064</v>
      </c>
      <c r="F37" s="126">
        <v>1059</v>
      </c>
      <c r="G37" s="134" t="s">
        <v>2485</v>
      </c>
    </row>
    <row r="38" spans="1:6" ht="36">
      <c r="A38" s="197">
        <v>2</v>
      </c>
      <c r="B38" s="125" t="s">
        <v>1646</v>
      </c>
      <c r="C38" s="125" t="s">
        <v>2271</v>
      </c>
      <c r="D38" s="212">
        <f t="shared" si="0"/>
        <v>979</v>
      </c>
      <c r="E38" s="95" t="s">
        <v>1065</v>
      </c>
      <c r="F38" s="126">
        <v>890</v>
      </c>
    </row>
    <row r="39" spans="1:6" ht="24">
      <c r="A39" s="197">
        <v>3</v>
      </c>
      <c r="B39" s="125" t="s">
        <v>1646</v>
      </c>
      <c r="C39" s="125" t="s">
        <v>1686</v>
      </c>
      <c r="D39" s="212">
        <f t="shared" si="0"/>
        <v>455.4</v>
      </c>
      <c r="E39" s="95" t="s">
        <v>1728</v>
      </c>
      <c r="F39" s="126">
        <v>414</v>
      </c>
    </row>
    <row r="40" spans="1:6" ht="36" thickBot="1">
      <c r="A40" s="197">
        <v>4</v>
      </c>
      <c r="B40" s="131" t="s">
        <v>1646</v>
      </c>
      <c r="C40" s="131" t="s">
        <v>1729</v>
      </c>
      <c r="D40" s="213">
        <f t="shared" si="0"/>
        <v>319</v>
      </c>
      <c r="E40" s="132" t="s">
        <v>1366</v>
      </c>
      <c r="F40" s="135">
        <v>290</v>
      </c>
    </row>
    <row r="41" spans="1:6" ht="13.5">
      <c r="A41" s="353" t="s">
        <v>2259</v>
      </c>
      <c r="B41" s="353"/>
      <c r="C41" s="353"/>
      <c r="D41" s="353"/>
      <c r="E41" s="353"/>
      <c r="F41" s="20"/>
    </row>
    <row r="42" spans="1:6" ht="24">
      <c r="A42" s="197">
        <v>1</v>
      </c>
      <c r="B42" s="125" t="s">
        <v>1646</v>
      </c>
      <c r="C42" s="125" t="s">
        <v>2210</v>
      </c>
      <c r="D42" s="212">
        <f t="shared" si="0"/>
        <v>297</v>
      </c>
      <c r="E42" s="95" t="s">
        <v>1066</v>
      </c>
      <c r="F42" s="126">
        <v>270</v>
      </c>
    </row>
    <row r="43" spans="1:6" ht="12.75">
      <c r="A43" s="197">
        <v>2</v>
      </c>
      <c r="B43" s="125" t="s">
        <v>1646</v>
      </c>
      <c r="C43" s="125" t="s">
        <v>1900</v>
      </c>
      <c r="D43" s="213">
        <f t="shared" si="0"/>
        <v>352</v>
      </c>
      <c r="E43" s="95" t="s">
        <v>1901</v>
      </c>
      <c r="F43" s="126">
        <v>320</v>
      </c>
    </row>
    <row r="44" spans="1:6" ht="24">
      <c r="A44" s="197">
        <v>3</v>
      </c>
      <c r="B44" s="125" t="s">
        <v>1646</v>
      </c>
      <c r="C44" s="125" t="s">
        <v>643</v>
      </c>
      <c r="D44" s="213">
        <f t="shared" si="0"/>
        <v>25.3</v>
      </c>
      <c r="E44" s="95" t="s">
        <v>409</v>
      </c>
      <c r="F44" s="126">
        <v>23</v>
      </c>
    </row>
    <row r="45" spans="1:6" ht="24">
      <c r="A45" s="197">
        <v>4</v>
      </c>
      <c r="B45" s="125" t="s">
        <v>1646</v>
      </c>
      <c r="C45" s="125" t="s">
        <v>410</v>
      </c>
      <c r="D45" s="213">
        <f t="shared" si="0"/>
        <v>34.1</v>
      </c>
      <c r="E45" s="95" t="s">
        <v>1438</v>
      </c>
      <c r="F45" s="126">
        <v>31</v>
      </c>
    </row>
    <row r="46" spans="1:6" ht="12.75">
      <c r="A46" s="197">
        <v>5</v>
      </c>
      <c r="B46" s="125" t="s">
        <v>1646</v>
      </c>
      <c r="C46" s="125" t="s">
        <v>1439</v>
      </c>
      <c r="D46" s="213">
        <f t="shared" si="0"/>
        <v>45.1</v>
      </c>
      <c r="E46" s="95" t="s">
        <v>1067</v>
      </c>
      <c r="F46" s="126">
        <v>41</v>
      </c>
    </row>
    <row r="47" spans="1:6" ht="36">
      <c r="A47" s="197">
        <v>6</v>
      </c>
      <c r="B47" s="125" t="s">
        <v>1646</v>
      </c>
      <c r="C47" s="161" t="s">
        <v>19</v>
      </c>
      <c r="D47" s="213">
        <f t="shared" si="0"/>
        <v>1015.3</v>
      </c>
      <c r="E47" s="158" t="s">
        <v>2446</v>
      </c>
      <c r="F47" s="154">
        <v>923</v>
      </c>
    </row>
    <row r="48" spans="1:6" ht="12.75">
      <c r="A48" s="197">
        <v>7</v>
      </c>
      <c r="B48" s="125" t="s">
        <v>1646</v>
      </c>
      <c r="C48" s="125" t="s">
        <v>1903</v>
      </c>
      <c r="D48" s="213">
        <f t="shared" si="0"/>
        <v>18.7</v>
      </c>
      <c r="E48" s="95" t="s">
        <v>1950</v>
      </c>
      <c r="F48" s="126">
        <v>17</v>
      </c>
    </row>
    <row r="49" spans="1:6" ht="12.75">
      <c r="A49" s="197">
        <v>8</v>
      </c>
      <c r="B49" s="125" t="s">
        <v>1646</v>
      </c>
      <c r="C49" s="125" t="s">
        <v>1440</v>
      </c>
      <c r="D49" s="213">
        <f t="shared" si="0"/>
        <v>48.4</v>
      </c>
      <c r="E49" s="95" t="s">
        <v>1068</v>
      </c>
      <c r="F49" s="126">
        <v>44</v>
      </c>
    </row>
    <row r="50" spans="1:6" ht="12.75">
      <c r="A50" s="197">
        <v>9</v>
      </c>
      <c r="B50" s="125" t="s">
        <v>1646</v>
      </c>
      <c r="C50" s="125" t="s">
        <v>1951</v>
      </c>
      <c r="D50" s="213">
        <f t="shared" si="0"/>
        <v>68.2</v>
      </c>
      <c r="E50" s="95" t="s">
        <v>1952</v>
      </c>
      <c r="F50" s="126">
        <v>62</v>
      </c>
    </row>
    <row r="51" spans="1:6" ht="12.75">
      <c r="A51" s="197">
        <v>10</v>
      </c>
      <c r="B51" s="125" t="s">
        <v>1646</v>
      </c>
      <c r="C51" s="125" t="s">
        <v>1953</v>
      </c>
      <c r="D51" s="213">
        <f t="shared" si="0"/>
        <v>93.5</v>
      </c>
      <c r="E51" s="95" t="s">
        <v>1087</v>
      </c>
      <c r="F51" s="126">
        <v>85</v>
      </c>
    </row>
    <row r="52" spans="1:6" ht="12.75">
      <c r="A52" s="197">
        <v>11</v>
      </c>
      <c r="B52" s="125" t="s">
        <v>1646</v>
      </c>
      <c r="C52" s="125" t="s">
        <v>1954</v>
      </c>
      <c r="D52" s="213">
        <f t="shared" si="0"/>
        <v>126.5</v>
      </c>
      <c r="E52" s="95" t="s">
        <v>2056</v>
      </c>
      <c r="F52" s="126">
        <v>115</v>
      </c>
    </row>
    <row r="53" spans="1:6" ht="12.75">
      <c r="A53" s="197">
        <v>12</v>
      </c>
      <c r="B53" s="125" t="s">
        <v>1646</v>
      </c>
      <c r="C53" s="125" t="s">
        <v>1955</v>
      </c>
      <c r="D53" s="213">
        <f t="shared" si="0"/>
        <v>77</v>
      </c>
      <c r="E53" s="95" t="s">
        <v>2057</v>
      </c>
      <c r="F53" s="126">
        <v>70</v>
      </c>
    </row>
    <row r="54" spans="1:6" ht="36">
      <c r="A54" s="197">
        <v>13</v>
      </c>
      <c r="B54" s="125" t="s">
        <v>1646</v>
      </c>
      <c r="C54" s="161" t="s">
        <v>2447</v>
      </c>
      <c r="D54" s="213">
        <f t="shared" si="0"/>
        <v>275</v>
      </c>
      <c r="E54" s="158" t="s">
        <v>2448</v>
      </c>
      <c r="F54" s="154">
        <v>250</v>
      </c>
    </row>
    <row r="55" spans="1:6" ht="24">
      <c r="A55" s="197">
        <v>14</v>
      </c>
      <c r="B55" s="125" t="s">
        <v>1646</v>
      </c>
      <c r="C55" s="161" t="s">
        <v>642</v>
      </c>
      <c r="D55" s="213">
        <f t="shared" si="0"/>
        <v>385</v>
      </c>
      <c r="E55" s="158" t="s">
        <v>1147</v>
      </c>
      <c r="F55" s="154">
        <v>350</v>
      </c>
    </row>
    <row r="56" spans="1:6" ht="23.25" customHeight="1" thickBot="1">
      <c r="A56" s="197">
        <v>15</v>
      </c>
      <c r="B56" s="131" t="s">
        <v>1646</v>
      </c>
      <c r="C56" s="159" t="s">
        <v>2449</v>
      </c>
      <c r="D56" s="214">
        <f t="shared" si="0"/>
        <v>103.4</v>
      </c>
      <c r="E56" s="160" t="s">
        <v>2450</v>
      </c>
      <c r="F56" s="193">
        <v>94</v>
      </c>
    </row>
    <row r="57" spans="1:6" ht="13.5">
      <c r="A57" s="353" t="s">
        <v>2058</v>
      </c>
      <c r="B57" s="353"/>
      <c r="C57" s="353"/>
      <c r="D57" s="353"/>
      <c r="E57" s="353"/>
      <c r="F57" s="353"/>
    </row>
    <row r="58" spans="1:6" ht="24">
      <c r="A58" s="197">
        <v>1</v>
      </c>
      <c r="B58" s="125" t="s">
        <v>1646</v>
      </c>
      <c r="C58" s="125" t="s">
        <v>846</v>
      </c>
      <c r="D58" s="212">
        <f t="shared" si="0"/>
        <v>275</v>
      </c>
      <c r="E58" s="95" t="s">
        <v>2028</v>
      </c>
      <c r="F58" s="126">
        <v>250</v>
      </c>
    </row>
    <row r="59" spans="1:6" ht="24">
      <c r="A59" s="197">
        <v>2</v>
      </c>
      <c r="B59" s="125" t="s">
        <v>1646</v>
      </c>
      <c r="C59" s="125" t="s">
        <v>2029</v>
      </c>
      <c r="D59" s="213">
        <f t="shared" si="0"/>
        <v>385</v>
      </c>
      <c r="E59" s="95" t="s">
        <v>2030</v>
      </c>
      <c r="F59" s="126">
        <v>350</v>
      </c>
    </row>
    <row r="60" spans="1:6" ht="12.75">
      <c r="A60" s="197">
        <v>3</v>
      </c>
      <c r="B60" s="125" t="s">
        <v>1646</v>
      </c>
      <c r="C60" s="125" t="s">
        <v>2031</v>
      </c>
      <c r="D60" s="213">
        <f t="shared" si="0"/>
        <v>6.38</v>
      </c>
      <c r="E60" s="95" t="s">
        <v>2032</v>
      </c>
      <c r="F60" s="126">
        <v>5.8</v>
      </c>
    </row>
    <row r="61" spans="1:6" ht="12.75">
      <c r="A61" s="197">
        <v>4</v>
      </c>
      <c r="B61" s="125" t="s">
        <v>1646</v>
      </c>
      <c r="C61" s="125" t="s">
        <v>2033</v>
      </c>
      <c r="D61" s="213">
        <f t="shared" si="0"/>
        <v>5.609999999999999</v>
      </c>
      <c r="E61" s="95" t="s">
        <v>789</v>
      </c>
      <c r="F61" s="126">
        <v>5.1</v>
      </c>
    </row>
    <row r="62" spans="1:6" ht="12.75">
      <c r="A62" s="197">
        <v>5</v>
      </c>
      <c r="B62" s="125" t="s">
        <v>1646</v>
      </c>
      <c r="C62" s="125" t="s">
        <v>790</v>
      </c>
      <c r="D62" s="213">
        <f t="shared" si="0"/>
        <v>5.609999999999999</v>
      </c>
      <c r="E62" s="95" t="s">
        <v>1148</v>
      </c>
      <c r="F62" s="126">
        <v>5.1</v>
      </c>
    </row>
    <row r="63" spans="1:6" ht="12.75">
      <c r="A63" s="197">
        <v>6</v>
      </c>
      <c r="B63" s="125" t="s">
        <v>1646</v>
      </c>
      <c r="C63" s="125" t="s">
        <v>791</v>
      </c>
      <c r="D63" s="213">
        <f t="shared" si="0"/>
        <v>5.609999999999999</v>
      </c>
      <c r="E63" s="95" t="s">
        <v>1149</v>
      </c>
      <c r="F63" s="126">
        <v>5.1</v>
      </c>
    </row>
    <row r="64" spans="1:6" ht="12.75">
      <c r="A64" s="197">
        <v>7</v>
      </c>
      <c r="B64" s="125" t="s">
        <v>1646</v>
      </c>
      <c r="C64" s="125" t="s">
        <v>792</v>
      </c>
      <c r="D64" s="213">
        <f t="shared" si="0"/>
        <v>5.609999999999999</v>
      </c>
      <c r="E64" s="95" t="s">
        <v>1150</v>
      </c>
      <c r="F64" s="126">
        <v>5.1</v>
      </c>
    </row>
    <row r="65" spans="1:6" ht="12.75">
      <c r="A65" s="197">
        <v>8</v>
      </c>
      <c r="B65" s="125" t="s">
        <v>1646</v>
      </c>
      <c r="C65" s="125" t="s">
        <v>793</v>
      </c>
      <c r="D65" s="213">
        <f t="shared" si="0"/>
        <v>5.609999999999999</v>
      </c>
      <c r="E65" s="95" t="s">
        <v>1495</v>
      </c>
      <c r="F65" s="126">
        <v>5.1</v>
      </c>
    </row>
    <row r="66" spans="1:6" ht="12.75">
      <c r="A66" s="197">
        <v>9</v>
      </c>
      <c r="B66" s="125" t="s">
        <v>1646</v>
      </c>
      <c r="C66" s="125" t="s">
        <v>1496</v>
      </c>
      <c r="D66" s="213">
        <f t="shared" si="0"/>
        <v>5.609999999999999</v>
      </c>
      <c r="E66" s="95" t="s">
        <v>1151</v>
      </c>
      <c r="F66" s="126">
        <v>5.1</v>
      </c>
    </row>
    <row r="67" spans="1:6" ht="12.75">
      <c r="A67" s="197">
        <v>10</v>
      </c>
      <c r="B67" s="125" t="s">
        <v>1646</v>
      </c>
      <c r="C67" s="125" t="s">
        <v>1497</v>
      </c>
      <c r="D67" s="213">
        <f t="shared" si="0"/>
        <v>7.81</v>
      </c>
      <c r="E67" s="95" t="s">
        <v>1825</v>
      </c>
      <c r="F67" s="126">
        <v>7.1</v>
      </c>
    </row>
    <row r="68" spans="1:6" ht="12.75">
      <c r="A68" s="197">
        <v>11</v>
      </c>
      <c r="B68" s="125" t="s">
        <v>1646</v>
      </c>
      <c r="C68" s="125" t="s">
        <v>1826</v>
      </c>
      <c r="D68" s="213">
        <f t="shared" si="0"/>
        <v>7.81</v>
      </c>
      <c r="E68" s="95" t="s">
        <v>202</v>
      </c>
      <c r="F68" s="126">
        <v>7.1</v>
      </c>
    </row>
    <row r="69" spans="1:6" ht="12.75">
      <c r="A69" s="197">
        <v>12</v>
      </c>
      <c r="B69" s="125" t="s">
        <v>1646</v>
      </c>
      <c r="C69" s="125" t="s">
        <v>203</v>
      </c>
      <c r="D69" s="213">
        <f t="shared" si="0"/>
        <v>9.35</v>
      </c>
      <c r="E69" s="95" t="s">
        <v>204</v>
      </c>
      <c r="F69" s="126">
        <v>8.5</v>
      </c>
    </row>
    <row r="70" spans="1:6" ht="12.75">
      <c r="A70" s="197">
        <v>13</v>
      </c>
      <c r="B70" s="125" t="s">
        <v>1646</v>
      </c>
      <c r="C70" s="125" t="s">
        <v>205</v>
      </c>
      <c r="D70" s="213">
        <f t="shared" si="0"/>
        <v>9.35</v>
      </c>
      <c r="E70" s="95" t="s">
        <v>206</v>
      </c>
      <c r="F70" s="126">
        <v>8.5</v>
      </c>
    </row>
    <row r="71" spans="1:6" ht="12.75">
      <c r="A71" s="197">
        <v>14</v>
      </c>
      <c r="B71" s="125" t="s">
        <v>1646</v>
      </c>
      <c r="C71" s="125" t="s">
        <v>207</v>
      </c>
      <c r="D71" s="213">
        <f t="shared" si="0"/>
        <v>12.87</v>
      </c>
      <c r="E71" s="95" t="s">
        <v>208</v>
      </c>
      <c r="F71" s="126">
        <v>11.7</v>
      </c>
    </row>
    <row r="72" spans="1:6" ht="12.75">
      <c r="A72" s="197">
        <v>15</v>
      </c>
      <c r="B72" s="125" t="s">
        <v>1646</v>
      </c>
      <c r="C72" s="125" t="s">
        <v>209</v>
      </c>
      <c r="D72" s="213">
        <f t="shared" si="0"/>
        <v>19.360000000000003</v>
      </c>
      <c r="E72" s="95" t="s">
        <v>210</v>
      </c>
      <c r="F72" s="126">
        <v>17.6</v>
      </c>
    </row>
    <row r="73" spans="1:6" ht="24">
      <c r="A73" s="197">
        <v>16</v>
      </c>
      <c r="B73" s="125" t="s">
        <v>1646</v>
      </c>
      <c r="C73" s="125" t="s">
        <v>211</v>
      </c>
      <c r="D73" s="213">
        <f t="shared" si="0"/>
        <v>15.180000000000001</v>
      </c>
      <c r="E73" s="95" t="s">
        <v>370</v>
      </c>
      <c r="F73" s="126">
        <v>13.8</v>
      </c>
    </row>
    <row r="74" spans="1:6" ht="24">
      <c r="A74" s="197">
        <v>17</v>
      </c>
      <c r="B74" s="125" t="s">
        <v>1646</v>
      </c>
      <c r="C74" s="125" t="s">
        <v>371</v>
      </c>
      <c r="D74" s="213">
        <f t="shared" si="0"/>
        <v>15.180000000000001</v>
      </c>
      <c r="E74" s="95" t="s">
        <v>372</v>
      </c>
      <c r="F74" s="126">
        <v>13.8</v>
      </c>
    </row>
    <row r="75" spans="1:6" ht="24">
      <c r="A75" s="197">
        <v>18</v>
      </c>
      <c r="B75" s="125" t="s">
        <v>1646</v>
      </c>
      <c r="C75" s="125" t="s">
        <v>373</v>
      </c>
      <c r="D75" s="213">
        <f t="shared" si="0"/>
        <v>32.230000000000004</v>
      </c>
      <c r="E75" s="95" t="s">
        <v>374</v>
      </c>
      <c r="F75" s="126">
        <v>29.3</v>
      </c>
    </row>
    <row r="76" spans="1:6" ht="12.75">
      <c r="A76" s="197">
        <v>19</v>
      </c>
      <c r="B76" s="125" t="s">
        <v>1646</v>
      </c>
      <c r="C76" s="125" t="s">
        <v>375</v>
      </c>
      <c r="D76" s="213">
        <f aca="true" t="shared" si="1" ref="D76:D103">SUM(F76,(F76/100*10))</f>
        <v>9.790000000000001</v>
      </c>
      <c r="E76" s="95" t="s">
        <v>1589</v>
      </c>
      <c r="F76" s="126">
        <v>8.9</v>
      </c>
    </row>
    <row r="77" spans="1:6" ht="12.75">
      <c r="A77" s="197">
        <v>20</v>
      </c>
      <c r="B77" s="125" t="s">
        <v>1646</v>
      </c>
      <c r="C77" s="125" t="s">
        <v>1590</v>
      </c>
      <c r="D77" s="213">
        <f t="shared" si="1"/>
        <v>11.66</v>
      </c>
      <c r="E77" s="95" t="s">
        <v>1972</v>
      </c>
      <c r="F77" s="126">
        <v>10.6</v>
      </c>
    </row>
    <row r="78" spans="1:6" ht="12.75">
      <c r="A78" s="197">
        <v>21</v>
      </c>
      <c r="B78" s="125" t="s">
        <v>1646</v>
      </c>
      <c r="C78" s="125" t="s">
        <v>1973</v>
      </c>
      <c r="D78" s="213">
        <f t="shared" si="1"/>
        <v>11.66</v>
      </c>
      <c r="E78" s="95" t="s">
        <v>59</v>
      </c>
      <c r="F78" s="126">
        <v>10.6</v>
      </c>
    </row>
    <row r="79" spans="1:6" ht="12.75">
      <c r="A79" s="197">
        <v>22</v>
      </c>
      <c r="B79" s="125" t="s">
        <v>1646</v>
      </c>
      <c r="C79" s="125" t="s">
        <v>60</v>
      </c>
      <c r="D79" s="213">
        <f t="shared" si="1"/>
        <v>20.9</v>
      </c>
      <c r="E79" s="95" t="s">
        <v>1966</v>
      </c>
      <c r="F79" s="126">
        <v>19</v>
      </c>
    </row>
    <row r="80" spans="1:6" ht="12.75">
      <c r="A80" s="197">
        <v>23</v>
      </c>
      <c r="B80" s="125" t="s">
        <v>1646</v>
      </c>
      <c r="C80" s="125" t="s">
        <v>1967</v>
      </c>
      <c r="D80" s="213">
        <f t="shared" si="1"/>
        <v>20.9</v>
      </c>
      <c r="E80" s="95" t="s">
        <v>2161</v>
      </c>
      <c r="F80" s="126">
        <v>19</v>
      </c>
    </row>
    <row r="81" spans="1:6" ht="12.75">
      <c r="A81" s="197">
        <v>24</v>
      </c>
      <c r="B81" s="125" t="s">
        <v>1646</v>
      </c>
      <c r="C81" s="125" t="s">
        <v>2162</v>
      </c>
      <c r="D81" s="213">
        <f t="shared" si="1"/>
        <v>10.559999999999999</v>
      </c>
      <c r="E81" s="95" t="s">
        <v>2163</v>
      </c>
      <c r="F81" s="126">
        <v>9.6</v>
      </c>
    </row>
    <row r="82" spans="1:6" ht="12.75">
      <c r="A82" s="197">
        <v>25</v>
      </c>
      <c r="B82" s="125" t="s">
        <v>1646</v>
      </c>
      <c r="C82" s="125" t="s">
        <v>2164</v>
      </c>
      <c r="D82" s="213">
        <f t="shared" si="1"/>
        <v>10.559999999999999</v>
      </c>
      <c r="E82" s="95" t="s">
        <v>2165</v>
      </c>
      <c r="F82" s="126">
        <v>9.6</v>
      </c>
    </row>
    <row r="83" spans="1:6" ht="12.75">
      <c r="A83" s="197">
        <v>26</v>
      </c>
      <c r="B83" s="125" t="s">
        <v>1646</v>
      </c>
      <c r="C83" s="125" t="s">
        <v>2166</v>
      </c>
      <c r="D83" s="213">
        <f t="shared" si="1"/>
        <v>10.559999999999999</v>
      </c>
      <c r="E83" s="95" t="s">
        <v>2167</v>
      </c>
      <c r="F83" s="126">
        <v>9.6</v>
      </c>
    </row>
    <row r="84" spans="1:6" ht="24">
      <c r="A84" s="197">
        <v>27</v>
      </c>
      <c r="B84" s="125" t="s">
        <v>1646</v>
      </c>
      <c r="C84" s="125" t="s">
        <v>2168</v>
      </c>
      <c r="D84" s="213">
        <f t="shared" si="1"/>
        <v>9.569999999999999</v>
      </c>
      <c r="E84" s="95" t="s">
        <v>922</v>
      </c>
      <c r="F84" s="126">
        <v>8.7</v>
      </c>
    </row>
    <row r="85" spans="1:6" ht="24">
      <c r="A85" s="197">
        <v>28</v>
      </c>
      <c r="B85" s="125" t="s">
        <v>1646</v>
      </c>
      <c r="C85" s="125" t="s">
        <v>923</v>
      </c>
      <c r="D85" s="213">
        <f t="shared" si="1"/>
        <v>9.569999999999999</v>
      </c>
      <c r="E85" s="95" t="s">
        <v>2465</v>
      </c>
      <c r="F85" s="126">
        <v>8.7</v>
      </c>
    </row>
    <row r="86" spans="1:6" ht="12.75">
      <c r="A86" s="197">
        <v>29</v>
      </c>
      <c r="B86" s="125" t="s">
        <v>1646</v>
      </c>
      <c r="C86" s="125" t="s">
        <v>2466</v>
      </c>
      <c r="D86" s="212">
        <f t="shared" si="1"/>
        <v>9.569999999999999</v>
      </c>
      <c r="E86" s="95" t="s">
        <v>957</v>
      </c>
      <c r="F86" s="126">
        <v>8.7</v>
      </c>
    </row>
    <row r="87" spans="1:6" ht="12.75">
      <c r="A87" s="197">
        <v>30</v>
      </c>
      <c r="B87" s="125" t="s">
        <v>1646</v>
      </c>
      <c r="C87" s="125" t="s">
        <v>958</v>
      </c>
      <c r="D87" s="212">
        <f t="shared" si="1"/>
        <v>9.569999999999999</v>
      </c>
      <c r="E87" s="95" t="s">
        <v>1894</v>
      </c>
      <c r="F87" s="126">
        <v>8.7</v>
      </c>
    </row>
    <row r="88" spans="1:6" ht="12.75">
      <c r="A88" s="197">
        <v>31</v>
      </c>
      <c r="B88" s="125" t="s">
        <v>1646</v>
      </c>
      <c r="C88" s="125" t="s">
        <v>1895</v>
      </c>
      <c r="D88" s="212">
        <f t="shared" si="1"/>
        <v>9.569999999999999</v>
      </c>
      <c r="E88" s="95" t="s">
        <v>1487</v>
      </c>
      <c r="F88" s="126">
        <v>8.7</v>
      </c>
    </row>
    <row r="89" spans="1:6" ht="24">
      <c r="A89" s="197">
        <v>32</v>
      </c>
      <c r="B89" s="125" t="s">
        <v>1646</v>
      </c>
      <c r="C89" s="125" t="s">
        <v>1488</v>
      </c>
      <c r="D89" s="212">
        <f t="shared" si="1"/>
        <v>9.569999999999999</v>
      </c>
      <c r="E89" s="95" t="s">
        <v>1968</v>
      </c>
      <c r="F89" s="126">
        <v>8.7</v>
      </c>
    </row>
    <row r="90" spans="1:6" ht="12.75">
      <c r="A90" s="197">
        <v>33</v>
      </c>
      <c r="B90" s="125" t="s">
        <v>1646</v>
      </c>
      <c r="C90" s="125" t="s">
        <v>1969</v>
      </c>
      <c r="D90" s="213">
        <f t="shared" si="1"/>
        <v>9.569999999999999</v>
      </c>
      <c r="E90" s="95" t="s">
        <v>1970</v>
      </c>
      <c r="F90" s="126">
        <v>8.7</v>
      </c>
    </row>
    <row r="91" spans="1:6" ht="24">
      <c r="A91" s="197">
        <v>34</v>
      </c>
      <c r="B91" s="125" t="s">
        <v>1646</v>
      </c>
      <c r="C91" s="125" t="s">
        <v>1971</v>
      </c>
      <c r="D91" s="213">
        <f t="shared" si="1"/>
        <v>10.34</v>
      </c>
      <c r="E91" s="95" t="s">
        <v>1168</v>
      </c>
      <c r="F91" s="126">
        <v>9.4</v>
      </c>
    </row>
    <row r="92" spans="1:6" ht="24">
      <c r="A92" s="197">
        <v>35</v>
      </c>
      <c r="B92" s="125" t="s">
        <v>1646</v>
      </c>
      <c r="C92" s="125" t="s">
        <v>1169</v>
      </c>
      <c r="D92" s="213">
        <f t="shared" si="1"/>
        <v>10.34</v>
      </c>
      <c r="E92" s="95" t="s">
        <v>2037</v>
      </c>
      <c r="F92" s="126">
        <v>9.4</v>
      </c>
    </row>
    <row r="93" spans="1:6" ht="12.75">
      <c r="A93" s="197">
        <v>36</v>
      </c>
      <c r="B93" s="125" t="s">
        <v>1646</v>
      </c>
      <c r="C93" s="125" t="s">
        <v>2038</v>
      </c>
      <c r="D93" s="213">
        <f t="shared" si="1"/>
        <v>17.05</v>
      </c>
      <c r="E93" s="95" t="s">
        <v>728</v>
      </c>
      <c r="F93" s="126">
        <v>15.5</v>
      </c>
    </row>
    <row r="94" spans="1:6" ht="12.75">
      <c r="A94" s="197">
        <v>37</v>
      </c>
      <c r="B94" s="125" t="s">
        <v>1646</v>
      </c>
      <c r="C94" s="125" t="s">
        <v>729</v>
      </c>
      <c r="D94" s="213">
        <f t="shared" si="1"/>
        <v>17.05</v>
      </c>
      <c r="E94" s="95" t="s">
        <v>1057</v>
      </c>
      <c r="F94" s="126">
        <v>15.5</v>
      </c>
    </row>
    <row r="95" spans="1:6" ht="12.75">
      <c r="A95" s="197">
        <v>38</v>
      </c>
      <c r="B95" s="125" t="s">
        <v>1646</v>
      </c>
      <c r="C95" s="125" t="s">
        <v>1371</v>
      </c>
      <c r="D95" s="213">
        <f t="shared" si="1"/>
        <v>17.05</v>
      </c>
      <c r="E95" s="95" t="s">
        <v>1385</v>
      </c>
      <c r="F95" s="126">
        <v>15.5</v>
      </c>
    </row>
    <row r="96" spans="1:6" ht="12.75">
      <c r="A96" s="197">
        <v>39</v>
      </c>
      <c r="B96" s="125" t="s">
        <v>1646</v>
      </c>
      <c r="C96" s="125" t="s">
        <v>1386</v>
      </c>
      <c r="D96" s="213">
        <f t="shared" si="1"/>
        <v>17.05</v>
      </c>
      <c r="E96" s="95" t="s">
        <v>1387</v>
      </c>
      <c r="F96" s="126">
        <v>15.5</v>
      </c>
    </row>
    <row r="97" spans="1:6" ht="12.75">
      <c r="A97" s="197">
        <v>40</v>
      </c>
      <c r="B97" s="125" t="s">
        <v>1646</v>
      </c>
      <c r="C97" s="125" t="s">
        <v>1388</v>
      </c>
      <c r="D97" s="213">
        <f t="shared" si="1"/>
        <v>17.05</v>
      </c>
      <c r="E97" s="95" t="s">
        <v>2354</v>
      </c>
      <c r="F97" s="126">
        <v>15.5</v>
      </c>
    </row>
    <row r="98" spans="1:6" ht="12.75">
      <c r="A98" s="197">
        <v>41</v>
      </c>
      <c r="B98" s="125" t="s">
        <v>1646</v>
      </c>
      <c r="C98" s="125" t="s">
        <v>2355</v>
      </c>
      <c r="D98" s="213">
        <f t="shared" si="1"/>
        <v>17.05</v>
      </c>
      <c r="E98" s="95" t="s">
        <v>997</v>
      </c>
      <c r="F98" s="126">
        <v>15.5</v>
      </c>
    </row>
    <row r="99" spans="1:6" ht="12.75">
      <c r="A99" s="197">
        <v>42</v>
      </c>
      <c r="B99" s="125" t="s">
        <v>1646</v>
      </c>
      <c r="C99" s="125" t="s">
        <v>2386</v>
      </c>
      <c r="D99" s="213">
        <f t="shared" si="1"/>
        <v>17.05</v>
      </c>
      <c r="E99" s="95" t="s">
        <v>1593</v>
      </c>
      <c r="F99" s="126">
        <v>15.5</v>
      </c>
    </row>
    <row r="100" spans="1:6" ht="12.75">
      <c r="A100" s="197">
        <v>43</v>
      </c>
      <c r="B100" s="125" t="s">
        <v>1646</v>
      </c>
      <c r="C100" s="125" t="s">
        <v>1594</v>
      </c>
      <c r="D100" s="213">
        <f t="shared" si="1"/>
        <v>17.05</v>
      </c>
      <c r="E100" s="95" t="s">
        <v>1730</v>
      </c>
      <c r="F100" s="126">
        <v>15.5</v>
      </c>
    </row>
    <row r="101" spans="1:6" ht="12.75">
      <c r="A101" s="197">
        <v>44</v>
      </c>
      <c r="B101" s="125" t="s">
        <v>1646</v>
      </c>
      <c r="C101" s="125" t="s">
        <v>1731</v>
      </c>
      <c r="D101" s="213">
        <f t="shared" si="1"/>
        <v>20.9</v>
      </c>
      <c r="E101" s="95" t="s">
        <v>1732</v>
      </c>
      <c r="F101" s="126">
        <v>19</v>
      </c>
    </row>
    <row r="102" spans="1:6" ht="12.75">
      <c r="A102" s="197">
        <v>45</v>
      </c>
      <c r="B102" s="125" t="s">
        <v>1646</v>
      </c>
      <c r="C102" s="125" t="s">
        <v>1733</v>
      </c>
      <c r="D102" s="213">
        <f t="shared" si="1"/>
        <v>20.9</v>
      </c>
      <c r="E102" s="95" t="s">
        <v>932</v>
      </c>
      <c r="F102" s="126">
        <v>19</v>
      </c>
    </row>
    <row r="103" spans="1:6" ht="12.75">
      <c r="A103" s="197">
        <v>46</v>
      </c>
      <c r="B103" s="125" t="s">
        <v>1646</v>
      </c>
      <c r="C103" s="125" t="s">
        <v>933</v>
      </c>
      <c r="D103" s="213">
        <f t="shared" si="1"/>
        <v>20.9</v>
      </c>
      <c r="E103" s="95" t="s">
        <v>1745</v>
      </c>
      <c r="F103" s="126">
        <v>19</v>
      </c>
    </row>
    <row r="104" spans="1:6" ht="12.75">
      <c r="A104" s="197">
        <v>47</v>
      </c>
      <c r="B104" s="125" t="s">
        <v>1646</v>
      </c>
      <c r="C104" s="125" t="s">
        <v>1746</v>
      </c>
      <c r="D104" s="213">
        <f>SUM(F104,(F104/100*10))</f>
        <v>20.9</v>
      </c>
      <c r="E104" s="95" t="s">
        <v>1747</v>
      </c>
      <c r="F104" s="126">
        <v>19</v>
      </c>
    </row>
    <row r="105" spans="1:6" ht="12.75">
      <c r="A105" s="197">
        <v>48</v>
      </c>
      <c r="B105" s="125" t="s">
        <v>1646</v>
      </c>
      <c r="C105" s="125" t="s">
        <v>1748</v>
      </c>
      <c r="D105" s="213">
        <f aca="true" t="shared" si="2" ref="D105:D166">SUM(F105,(F105/100*10))</f>
        <v>24.2</v>
      </c>
      <c r="E105" s="95" t="s">
        <v>2264</v>
      </c>
      <c r="F105" s="126">
        <v>22</v>
      </c>
    </row>
    <row r="106" spans="1:6" ht="12.75">
      <c r="A106" s="197">
        <v>49</v>
      </c>
      <c r="B106" s="125" t="s">
        <v>1646</v>
      </c>
      <c r="C106" s="125" t="s">
        <v>2265</v>
      </c>
      <c r="D106" s="213">
        <f t="shared" si="2"/>
        <v>27.5</v>
      </c>
      <c r="E106" s="95" t="s">
        <v>2266</v>
      </c>
      <c r="F106" s="126">
        <v>25</v>
      </c>
    </row>
    <row r="107" spans="1:6" ht="12.75">
      <c r="A107" s="197">
        <v>50</v>
      </c>
      <c r="B107" s="125" t="s">
        <v>1646</v>
      </c>
      <c r="C107" s="125" t="s">
        <v>2267</v>
      </c>
      <c r="D107" s="213">
        <f t="shared" si="2"/>
        <v>34.1</v>
      </c>
      <c r="E107" s="95" t="s">
        <v>2268</v>
      </c>
      <c r="F107" s="126">
        <v>31</v>
      </c>
    </row>
    <row r="108" spans="1:6" ht="12.75">
      <c r="A108" s="197">
        <v>51</v>
      </c>
      <c r="B108" s="125" t="s">
        <v>1646</v>
      </c>
      <c r="C108" s="125" t="s">
        <v>2269</v>
      </c>
      <c r="D108" s="213">
        <f t="shared" si="2"/>
        <v>34.1</v>
      </c>
      <c r="E108" s="95" t="s">
        <v>2270</v>
      </c>
      <c r="F108" s="126">
        <v>31</v>
      </c>
    </row>
    <row r="109" spans="1:6" ht="12.75">
      <c r="A109" s="197">
        <v>52</v>
      </c>
      <c r="B109" s="125" t="s">
        <v>1646</v>
      </c>
      <c r="C109" s="125" t="s">
        <v>2350</v>
      </c>
      <c r="D109" s="213">
        <f t="shared" si="2"/>
        <v>39.6</v>
      </c>
      <c r="E109" s="95" t="s">
        <v>2351</v>
      </c>
      <c r="F109" s="126">
        <v>36</v>
      </c>
    </row>
    <row r="110" spans="1:6" ht="24">
      <c r="A110" s="197">
        <v>53</v>
      </c>
      <c r="B110" s="125" t="s">
        <v>1646</v>
      </c>
      <c r="C110" s="125" t="s">
        <v>2352</v>
      </c>
      <c r="D110" s="213">
        <f t="shared" si="2"/>
        <v>45.1</v>
      </c>
      <c r="E110" s="95" t="s">
        <v>1993</v>
      </c>
      <c r="F110" s="126">
        <v>41</v>
      </c>
    </row>
    <row r="111" spans="1:6" ht="12.75">
      <c r="A111" s="197">
        <v>54</v>
      </c>
      <c r="B111" s="125" t="s">
        <v>1646</v>
      </c>
      <c r="C111" s="125" t="s">
        <v>1994</v>
      </c>
      <c r="D111" s="213">
        <f t="shared" si="2"/>
        <v>8.8</v>
      </c>
      <c r="E111" s="95" t="s">
        <v>1995</v>
      </c>
      <c r="F111" s="126">
        <v>8</v>
      </c>
    </row>
    <row r="112" spans="1:6" ht="12.75">
      <c r="A112" s="197">
        <v>55</v>
      </c>
      <c r="B112" s="125" t="s">
        <v>1646</v>
      </c>
      <c r="C112" s="125" t="s">
        <v>1996</v>
      </c>
      <c r="D112" s="213">
        <f t="shared" si="2"/>
        <v>7.26</v>
      </c>
      <c r="E112" s="95" t="s">
        <v>559</v>
      </c>
      <c r="F112" s="126">
        <v>6.6</v>
      </c>
    </row>
    <row r="113" spans="1:6" ht="12.75">
      <c r="A113" s="197">
        <v>56</v>
      </c>
      <c r="B113" s="125" t="s">
        <v>1646</v>
      </c>
      <c r="C113" s="125" t="s">
        <v>560</v>
      </c>
      <c r="D113" s="213">
        <f t="shared" si="2"/>
        <v>8.8</v>
      </c>
      <c r="E113" s="95" t="s">
        <v>798</v>
      </c>
      <c r="F113" s="126">
        <v>8</v>
      </c>
    </row>
    <row r="114" spans="1:6" ht="12.75">
      <c r="A114" s="197">
        <v>57</v>
      </c>
      <c r="B114" s="125" t="s">
        <v>1646</v>
      </c>
      <c r="C114" s="125" t="s">
        <v>1834</v>
      </c>
      <c r="D114" s="213">
        <f t="shared" si="2"/>
        <v>7.26</v>
      </c>
      <c r="E114" s="95" t="s">
        <v>1835</v>
      </c>
      <c r="F114" s="126">
        <v>6.6</v>
      </c>
    </row>
    <row r="115" spans="1:6" ht="12.75">
      <c r="A115" s="197">
        <v>58</v>
      </c>
      <c r="B115" s="125" t="s">
        <v>1646</v>
      </c>
      <c r="C115" s="125" t="s">
        <v>1836</v>
      </c>
      <c r="D115" s="213">
        <f t="shared" si="2"/>
        <v>7.26</v>
      </c>
      <c r="E115" s="95" t="s">
        <v>112</v>
      </c>
      <c r="F115" s="126">
        <v>6.6</v>
      </c>
    </row>
    <row r="116" spans="1:6" ht="12.75">
      <c r="A116" s="197">
        <v>59</v>
      </c>
      <c r="B116" s="125" t="s">
        <v>1646</v>
      </c>
      <c r="C116" s="125" t="s">
        <v>113</v>
      </c>
      <c r="D116" s="213">
        <f t="shared" si="2"/>
        <v>7.26</v>
      </c>
      <c r="E116" s="95" t="s">
        <v>114</v>
      </c>
      <c r="F116" s="126">
        <v>6.6</v>
      </c>
    </row>
    <row r="117" spans="1:6" ht="12.75">
      <c r="A117" s="197">
        <v>60</v>
      </c>
      <c r="B117" s="125" t="s">
        <v>1646</v>
      </c>
      <c r="C117" s="125" t="s">
        <v>115</v>
      </c>
      <c r="D117" s="213">
        <f t="shared" si="2"/>
        <v>8.8</v>
      </c>
      <c r="E117" s="95" t="s">
        <v>116</v>
      </c>
      <c r="F117" s="126">
        <v>8</v>
      </c>
    </row>
    <row r="118" spans="1:6" ht="12.75">
      <c r="A118" s="197">
        <v>61</v>
      </c>
      <c r="B118" s="125" t="s">
        <v>1646</v>
      </c>
      <c r="C118" s="125" t="s">
        <v>117</v>
      </c>
      <c r="D118" s="213">
        <f t="shared" si="2"/>
        <v>8.8</v>
      </c>
      <c r="E118" s="95" t="s">
        <v>118</v>
      </c>
      <c r="F118" s="126">
        <v>8</v>
      </c>
    </row>
    <row r="119" spans="1:6" ht="12.75">
      <c r="A119" s="197">
        <v>62</v>
      </c>
      <c r="B119" s="125" t="s">
        <v>1646</v>
      </c>
      <c r="C119" s="125" t="s">
        <v>119</v>
      </c>
      <c r="D119" s="213">
        <f t="shared" si="2"/>
        <v>8.8</v>
      </c>
      <c r="E119" s="95" t="s">
        <v>120</v>
      </c>
      <c r="F119" s="126">
        <v>8</v>
      </c>
    </row>
    <row r="120" spans="1:6" ht="12.75">
      <c r="A120" s="197">
        <v>63</v>
      </c>
      <c r="B120" s="125" t="s">
        <v>1646</v>
      </c>
      <c r="C120" s="125" t="s">
        <v>953</v>
      </c>
      <c r="D120" s="213">
        <f t="shared" si="2"/>
        <v>12.1</v>
      </c>
      <c r="E120" s="95" t="s">
        <v>704</v>
      </c>
      <c r="F120" s="126">
        <v>11</v>
      </c>
    </row>
    <row r="121" spans="1:6" ht="12.75">
      <c r="A121" s="197">
        <v>64</v>
      </c>
      <c r="B121" s="125" t="s">
        <v>1646</v>
      </c>
      <c r="C121" s="125" t="s">
        <v>705</v>
      </c>
      <c r="D121" s="213">
        <f t="shared" si="2"/>
        <v>10.34</v>
      </c>
      <c r="E121" s="95" t="s">
        <v>706</v>
      </c>
      <c r="F121" s="126">
        <v>9.4</v>
      </c>
    </row>
    <row r="122" spans="1:6" ht="12.75">
      <c r="A122" s="197">
        <v>65</v>
      </c>
      <c r="B122" s="125" t="s">
        <v>1646</v>
      </c>
      <c r="C122" s="125" t="s">
        <v>707</v>
      </c>
      <c r="D122" s="213">
        <f t="shared" si="2"/>
        <v>8.8</v>
      </c>
      <c r="E122" s="95" t="s">
        <v>708</v>
      </c>
      <c r="F122" s="126">
        <v>8</v>
      </c>
    </row>
    <row r="123" spans="1:6" ht="12.75">
      <c r="A123" s="197">
        <v>66</v>
      </c>
      <c r="B123" s="125" t="s">
        <v>1646</v>
      </c>
      <c r="C123" s="125" t="s">
        <v>709</v>
      </c>
      <c r="D123" s="213">
        <f t="shared" si="2"/>
        <v>36.3</v>
      </c>
      <c r="E123" s="95" t="s">
        <v>2061</v>
      </c>
      <c r="F123" s="126">
        <v>33</v>
      </c>
    </row>
    <row r="124" spans="1:6" ht="12.75">
      <c r="A124" s="197">
        <v>67</v>
      </c>
      <c r="B124" s="125" t="s">
        <v>1646</v>
      </c>
      <c r="C124" s="125" t="s">
        <v>2062</v>
      </c>
      <c r="D124" s="213">
        <f t="shared" si="2"/>
        <v>22</v>
      </c>
      <c r="E124" s="95" t="s">
        <v>1103</v>
      </c>
      <c r="F124" s="126">
        <v>20</v>
      </c>
    </row>
    <row r="125" spans="1:6" ht="12.75">
      <c r="A125" s="197">
        <v>68</v>
      </c>
      <c r="B125" s="125" t="s">
        <v>1646</v>
      </c>
      <c r="C125" s="125" t="s">
        <v>1104</v>
      </c>
      <c r="D125" s="213">
        <f t="shared" si="2"/>
        <v>23.1</v>
      </c>
      <c r="E125" s="95" t="s">
        <v>654</v>
      </c>
      <c r="F125" s="126">
        <v>21</v>
      </c>
    </row>
    <row r="126" spans="1:6" ht="12.75">
      <c r="A126" s="197">
        <v>69</v>
      </c>
      <c r="B126" s="125" t="s">
        <v>1646</v>
      </c>
      <c r="C126" s="125" t="s">
        <v>655</v>
      </c>
      <c r="D126" s="213">
        <f t="shared" si="2"/>
        <v>4.95</v>
      </c>
      <c r="E126" s="95" t="s">
        <v>656</v>
      </c>
      <c r="F126" s="126">
        <v>4.5</v>
      </c>
    </row>
    <row r="127" spans="1:6" ht="12.75">
      <c r="A127" s="197">
        <v>70</v>
      </c>
      <c r="B127" s="125" t="s">
        <v>1646</v>
      </c>
      <c r="C127" s="125" t="s">
        <v>657</v>
      </c>
      <c r="D127" s="213">
        <f t="shared" si="2"/>
        <v>2.6399999999999997</v>
      </c>
      <c r="E127" s="95" t="s">
        <v>658</v>
      </c>
      <c r="F127" s="126">
        <v>2.4</v>
      </c>
    </row>
    <row r="128" spans="1:6" ht="12.75">
      <c r="A128" s="197">
        <v>71</v>
      </c>
      <c r="B128" s="125" t="s">
        <v>1646</v>
      </c>
      <c r="C128" s="125" t="s">
        <v>659</v>
      </c>
      <c r="D128" s="213">
        <f t="shared" si="2"/>
        <v>4.95</v>
      </c>
      <c r="E128" s="95" t="s">
        <v>956</v>
      </c>
      <c r="F128" s="126">
        <v>4.5</v>
      </c>
    </row>
    <row r="129" spans="1:6" ht="12.75">
      <c r="A129" s="197">
        <v>72</v>
      </c>
      <c r="B129" s="125" t="s">
        <v>1646</v>
      </c>
      <c r="C129" s="125" t="s">
        <v>646</v>
      </c>
      <c r="D129" s="213">
        <f t="shared" si="2"/>
        <v>2.6399999999999997</v>
      </c>
      <c r="E129" s="95" t="s">
        <v>1610</v>
      </c>
      <c r="F129" s="126">
        <v>2.4</v>
      </c>
    </row>
    <row r="130" spans="1:6" ht="12.75">
      <c r="A130" s="197">
        <v>73</v>
      </c>
      <c r="B130" s="125" t="s">
        <v>1646</v>
      </c>
      <c r="C130" s="125" t="s">
        <v>1611</v>
      </c>
      <c r="D130" s="213">
        <f t="shared" si="2"/>
        <v>4.95</v>
      </c>
      <c r="E130" s="95" t="s">
        <v>1612</v>
      </c>
      <c r="F130" s="126">
        <v>4.5</v>
      </c>
    </row>
    <row r="131" spans="1:6" ht="12.75">
      <c r="A131" s="197">
        <v>74</v>
      </c>
      <c r="B131" s="125" t="s">
        <v>1646</v>
      </c>
      <c r="C131" s="125" t="s">
        <v>1613</v>
      </c>
      <c r="D131" s="213">
        <f t="shared" si="2"/>
        <v>2.6399999999999997</v>
      </c>
      <c r="E131" s="95" t="s">
        <v>1614</v>
      </c>
      <c r="F131" s="126">
        <v>2.4</v>
      </c>
    </row>
    <row r="132" spans="1:6" ht="12.75">
      <c r="A132" s="197">
        <v>75</v>
      </c>
      <c r="B132" s="125" t="s">
        <v>1646</v>
      </c>
      <c r="C132" s="125" t="s">
        <v>1238</v>
      </c>
      <c r="D132" s="213">
        <f t="shared" si="2"/>
        <v>4.95</v>
      </c>
      <c r="E132" s="95" t="s">
        <v>1239</v>
      </c>
      <c r="F132" s="126">
        <v>4.5</v>
      </c>
    </row>
    <row r="133" spans="1:6" ht="12.75">
      <c r="A133" s="197">
        <v>76</v>
      </c>
      <c r="B133" s="125" t="s">
        <v>1646</v>
      </c>
      <c r="C133" s="125" t="s">
        <v>1240</v>
      </c>
      <c r="D133" s="213">
        <f t="shared" si="2"/>
        <v>2.6399999999999997</v>
      </c>
      <c r="E133" s="95" t="s">
        <v>1241</v>
      </c>
      <c r="F133" s="126">
        <v>2.4</v>
      </c>
    </row>
    <row r="134" spans="1:6" ht="12.75">
      <c r="A134" s="197">
        <v>77</v>
      </c>
      <c r="B134" s="125" t="s">
        <v>1646</v>
      </c>
      <c r="C134" s="125" t="s">
        <v>362</v>
      </c>
      <c r="D134" s="213">
        <f t="shared" si="2"/>
        <v>4.95</v>
      </c>
      <c r="E134" s="95" t="s">
        <v>1244</v>
      </c>
      <c r="F134" s="126">
        <v>4.5</v>
      </c>
    </row>
    <row r="135" spans="1:6" ht="12.75">
      <c r="A135" s="197">
        <v>78</v>
      </c>
      <c r="B135" s="125" t="s">
        <v>1646</v>
      </c>
      <c r="C135" s="125" t="s">
        <v>1245</v>
      </c>
      <c r="D135" s="213">
        <f t="shared" si="2"/>
        <v>2.6399999999999997</v>
      </c>
      <c r="E135" s="95" t="s">
        <v>1246</v>
      </c>
      <c r="F135" s="126">
        <v>2.4</v>
      </c>
    </row>
    <row r="136" spans="1:6" ht="12.75">
      <c r="A136" s="197">
        <v>79</v>
      </c>
      <c r="B136" s="125" t="s">
        <v>1646</v>
      </c>
      <c r="C136" s="125" t="s">
        <v>1247</v>
      </c>
      <c r="D136" s="213">
        <f t="shared" si="2"/>
        <v>4.95</v>
      </c>
      <c r="E136" s="95" t="s">
        <v>1749</v>
      </c>
      <c r="F136" s="126">
        <v>4.5</v>
      </c>
    </row>
    <row r="137" spans="1:6" ht="12.75">
      <c r="A137" s="197">
        <v>80</v>
      </c>
      <c r="B137" s="125" t="s">
        <v>1646</v>
      </c>
      <c r="C137" s="125" t="s">
        <v>1750</v>
      </c>
      <c r="D137" s="213">
        <f t="shared" si="2"/>
        <v>2.6399999999999997</v>
      </c>
      <c r="E137" s="95" t="s">
        <v>2063</v>
      </c>
      <c r="F137" s="126">
        <v>2.4</v>
      </c>
    </row>
    <row r="138" spans="1:6" ht="12.75">
      <c r="A138" s="197">
        <v>81</v>
      </c>
      <c r="B138" s="125" t="s">
        <v>1646</v>
      </c>
      <c r="C138" s="125" t="s">
        <v>2064</v>
      </c>
      <c r="D138" s="213">
        <f t="shared" si="2"/>
        <v>8.91</v>
      </c>
      <c r="E138" s="95" t="s">
        <v>2065</v>
      </c>
      <c r="F138" s="126">
        <v>8.1</v>
      </c>
    </row>
    <row r="139" spans="1:6" ht="12.75">
      <c r="A139" s="197">
        <v>82</v>
      </c>
      <c r="B139" s="125" t="s">
        <v>1646</v>
      </c>
      <c r="C139" s="180" t="s">
        <v>2066</v>
      </c>
      <c r="D139" s="213">
        <f t="shared" si="2"/>
        <v>8.8</v>
      </c>
      <c r="E139" s="95" t="s">
        <v>2067</v>
      </c>
      <c r="F139" s="126">
        <v>8</v>
      </c>
    </row>
    <row r="140" spans="1:6" ht="12.75">
      <c r="A140" s="197">
        <v>83</v>
      </c>
      <c r="B140" s="125" t="s">
        <v>1646</v>
      </c>
      <c r="C140" s="180" t="s">
        <v>2068</v>
      </c>
      <c r="D140" s="213">
        <f t="shared" si="2"/>
        <v>8.8</v>
      </c>
      <c r="E140" s="95" t="s">
        <v>2069</v>
      </c>
      <c r="F140" s="126">
        <v>8</v>
      </c>
    </row>
    <row r="141" spans="1:6" ht="12.75">
      <c r="A141" s="197">
        <v>84</v>
      </c>
      <c r="B141" s="125" t="s">
        <v>1646</v>
      </c>
      <c r="C141" s="180" t="s">
        <v>2070</v>
      </c>
      <c r="D141" s="213">
        <f t="shared" si="2"/>
        <v>7.81</v>
      </c>
      <c r="E141" s="95" t="s">
        <v>2071</v>
      </c>
      <c r="F141" s="126">
        <v>7.1</v>
      </c>
    </row>
    <row r="142" spans="1:6" ht="12.75">
      <c r="A142" s="197">
        <v>85</v>
      </c>
      <c r="B142" s="125" t="s">
        <v>1646</v>
      </c>
      <c r="C142" s="180" t="s">
        <v>2072</v>
      </c>
      <c r="D142" s="213">
        <f t="shared" si="2"/>
        <v>7.81</v>
      </c>
      <c r="E142" s="95" t="s">
        <v>2060</v>
      </c>
      <c r="F142" s="126">
        <v>7.1</v>
      </c>
    </row>
    <row r="143" spans="1:6" ht="12.75">
      <c r="A143" s="197">
        <v>86</v>
      </c>
      <c r="B143" s="125" t="s">
        <v>1646</v>
      </c>
      <c r="C143" s="181" t="s">
        <v>2451</v>
      </c>
      <c r="D143" s="213">
        <f t="shared" si="2"/>
        <v>3.19</v>
      </c>
      <c r="E143" s="158" t="s">
        <v>2452</v>
      </c>
      <c r="F143" s="154">
        <v>2.9</v>
      </c>
    </row>
    <row r="144" spans="1:6" ht="12.75">
      <c r="A144" s="197">
        <v>87</v>
      </c>
      <c r="B144" s="125" t="s">
        <v>1646</v>
      </c>
      <c r="C144" s="181" t="s">
        <v>2453</v>
      </c>
      <c r="D144" s="213">
        <f t="shared" si="2"/>
        <v>3.19</v>
      </c>
      <c r="E144" s="158" t="s">
        <v>2454</v>
      </c>
      <c r="F144" s="154">
        <v>2.9</v>
      </c>
    </row>
    <row r="145" spans="1:6" ht="12.75">
      <c r="A145" s="197">
        <v>88</v>
      </c>
      <c r="B145" s="125" t="s">
        <v>1646</v>
      </c>
      <c r="C145" s="125" t="s">
        <v>1138</v>
      </c>
      <c r="D145" s="213">
        <f t="shared" si="2"/>
        <v>3.19</v>
      </c>
      <c r="E145" s="95" t="s">
        <v>1139</v>
      </c>
      <c r="F145" s="126">
        <v>2.9</v>
      </c>
    </row>
    <row r="146" spans="1:6" ht="12.75">
      <c r="A146" s="197">
        <v>89</v>
      </c>
      <c r="B146" s="125" t="s">
        <v>1646</v>
      </c>
      <c r="C146" s="180" t="s">
        <v>475</v>
      </c>
      <c r="D146" s="213">
        <f t="shared" si="2"/>
        <v>36.3</v>
      </c>
      <c r="E146" s="95" t="s">
        <v>476</v>
      </c>
      <c r="F146" s="126">
        <v>33</v>
      </c>
    </row>
    <row r="147" spans="1:6" ht="13.5" thickBot="1">
      <c r="A147" s="197">
        <v>90</v>
      </c>
      <c r="B147" s="125" t="s">
        <v>1646</v>
      </c>
      <c r="C147" s="180" t="s">
        <v>477</v>
      </c>
      <c r="D147" s="212">
        <f t="shared" si="2"/>
        <v>63.8</v>
      </c>
      <c r="E147" s="95" t="s">
        <v>803</v>
      </c>
      <c r="F147" s="135">
        <v>58</v>
      </c>
    </row>
    <row r="148" spans="1:6" ht="13.5">
      <c r="A148" s="353" t="s">
        <v>2261</v>
      </c>
      <c r="B148" s="353"/>
      <c r="C148" s="353"/>
      <c r="D148" s="353"/>
      <c r="E148" s="353"/>
      <c r="F148" s="353"/>
    </row>
    <row r="149" spans="1:6" ht="12.75">
      <c r="A149" s="197">
        <v>1</v>
      </c>
      <c r="B149" s="125" t="s">
        <v>1646</v>
      </c>
      <c r="C149" s="125" t="s">
        <v>1763</v>
      </c>
      <c r="D149" s="212">
        <f>SUM(F149,(F149/100*10))</f>
        <v>16.5</v>
      </c>
      <c r="E149" s="95" t="s">
        <v>1764</v>
      </c>
      <c r="F149" s="126">
        <v>15</v>
      </c>
    </row>
    <row r="150" spans="1:6" ht="12.75">
      <c r="A150" s="197">
        <v>2</v>
      </c>
      <c r="B150" s="125" t="s">
        <v>1646</v>
      </c>
      <c r="C150" s="125" t="s">
        <v>1765</v>
      </c>
      <c r="D150" s="212">
        <f t="shared" si="2"/>
        <v>23.1</v>
      </c>
      <c r="E150" s="95" t="s">
        <v>231</v>
      </c>
      <c r="F150" s="126">
        <v>21</v>
      </c>
    </row>
    <row r="151" spans="1:6" ht="13.5" thickBot="1">
      <c r="A151" s="197">
        <v>3</v>
      </c>
      <c r="B151" s="125" t="s">
        <v>1646</v>
      </c>
      <c r="C151" s="125" t="s">
        <v>759</v>
      </c>
      <c r="D151" s="212">
        <f t="shared" si="2"/>
        <v>29.7</v>
      </c>
      <c r="E151" s="95" t="s">
        <v>760</v>
      </c>
      <c r="F151" s="135">
        <v>27</v>
      </c>
    </row>
    <row r="152" spans="1:6" ht="13.5">
      <c r="A152" s="355" t="s">
        <v>2254</v>
      </c>
      <c r="B152" s="355"/>
      <c r="C152" s="355"/>
      <c r="D152" s="355"/>
      <c r="E152" s="355"/>
      <c r="F152" s="353"/>
    </row>
    <row r="153" spans="1:6" ht="24">
      <c r="A153" s="197">
        <v>1</v>
      </c>
      <c r="B153" s="125" t="s">
        <v>1646</v>
      </c>
      <c r="C153" s="125" t="s">
        <v>846</v>
      </c>
      <c r="D153" s="212">
        <f t="shared" si="2"/>
        <v>275</v>
      </c>
      <c r="E153" s="95" t="s">
        <v>1911</v>
      </c>
      <c r="F153" s="126">
        <v>250</v>
      </c>
    </row>
    <row r="154" spans="1:6" ht="24">
      <c r="A154" s="197">
        <v>2</v>
      </c>
      <c r="B154" s="125" t="s">
        <v>1646</v>
      </c>
      <c r="C154" s="125" t="s">
        <v>2029</v>
      </c>
      <c r="D154" s="213">
        <f t="shared" si="2"/>
        <v>385</v>
      </c>
      <c r="E154" s="95" t="s">
        <v>1421</v>
      </c>
      <c r="F154" s="126">
        <v>350</v>
      </c>
    </row>
    <row r="155" spans="1:6" ht="24">
      <c r="A155" s="197">
        <v>3</v>
      </c>
      <c r="B155" s="125" t="s">
        <v>1646</v>
      </c>
      <c r="C155" s="181">
        <v>434</v>
      </c>
      <c r="D155" s="213">
        <f t="shared" si="2"/>
        <v>24.2</v>
      </c>
      <c r="E155" s="158" t="s">
        <v>2110</v>
      </c>
      <c r="F155" s="154">
        <v>22</v>
      </c>
    </row>
    <row r="156" spans="1:6" ht="12.75">
      <c r="A156" s="197">
        <v>4</v>
      </c>
      <c r="B156" s="125" t="s">
        <v>1646</v>
      </c>
      <c r="C156" s="125" t="s">
        <v>804</v>
      </c>
      <c r="D156" s="213">
        <f t="shared" si="2"/>
        <v>26.4</v>
      </c>
      <c r="E156" s="95" t="s">
        <v>805</v>
      </c>
      <c r="F156" s="126">
        <v>24</v>
      </c>
    </row>
    <row r="157" spans="1:6" ht="12.75">
      <c r="A157" s="197">
        <v>5</v>
      </c>
      <c r="B157" s="125" t="s">
        <v>1646</v>
      </c>
      <c r="C157" s="125" t="s">
        <v>806</v>
      </c>
      <c r="D157" s="213">
        <f t="shared" si="2"/>
        <v>30.8</v>
      </c>
      <c r="E157" s="95" t="s">
        <v>1059</v>
      </c>
      <c r="F157" s="126">
        <v>28</v>
      </c>
    </row>
    <row r="158" spans="1:6" ht="12.75">
      <c r="A158" s="197">
        <v>6</v>
      </c>
      <c r="B158" s="125" t="s">
        <v>1646</v>
      </c>
      <c r="C158" s="125" t="s">
        <v>1060</v>
      </c>
      <c r="D158" s="213">
        <f t="shared" si="2"/>
        <v>33</v>
      </c>
      <c r="E158" s="95" t="s">
        <v>1061</v>
      </c>
      <c r="F158" s="126">
        <v>30</v>
      </c>
    </row>
    <row r="159" spans="1:6" ht="12.75">
      <c r="A159" s="197">
        <v>7</v>
      </c>
      <c r="B159" s="125" t="s">
        <v>1646</v>
      </c>
      <c r="C159" s="125" t="s">
        <v>1062</v>
      </c>
      <c r="D159" s="213">
        <f t="shared" si="2"/>
        <v>34.1</v>
      </c>
      <c r="E159" s="95" t="s">
        <v>411</v>
      </c>
      <c r="F159" s="126">
        <v>31</v>
      </c>
    </row>
    <row r="160" spans="1:6" ht="12.75">
      <c r="A160" s="197">
        <v>8</v>
      </c>
      <c r="B160" s="125" t="s">
        <v>1646</v>
      </c>
      <c r="C160" s="125" t="s">
        <v>412</v>
      </c>
      <c r="D160" s="213">
        <f t="shared" si="2"/>
        <v>36.3</v>
      </c>
      <c r="E160" s="95" t="s">
        <v>413</v>
      </c>
      <c r="F160" s="126">
        <v>33</v>
      </c>
    </row>
    <row r="161" spans="1:6" ht="12.75">
      <c r="A161" s="197">
        <v>9</v>
      </c>
      <c r="B161" s="125" t="s">
        <v>1646</v>
      </c>
      <c r="C161" s="125" t="s">
        <v>414</v>
      </c>
      <c r="D161" s="213">
        <f t="shared" si="2"/>
        <v>39.6</v>
      </c>
      <c r="E161" s="95" t="s">
        <v>415</v>
      </c>
      <c r="F161" s="126">
        <v>36</v>
      </c>
    </row>
    <row r="162" spans="1:6" ht="12.75">
      <c r="A162" s="197">
        <v>10</v>
      </c>
      <c r="B162" s="125" t="s">
        <v>1646</v>
      </c>
      <c r="C162" s="125" t="s">
        <v>416</v>
      </c>
      <c r="D162" s="213">
        <f t="shared" si="2"/>
        <v>40.7</v>
      </c>
      <c r="E162" s="95" t="s">
        <v>417</v>
      </c>
      <c r="F162" s="126">
        <v>37</v>
      </c>
    </row>
    <row r="163" spans="1:6" ht="12.75">
      <c r="A163" s="197">
        <v>11</v>
      </c>
      <c r="B163" s="125" t="s">
        <v>1646</v>
      </c>
      <c r="C163" s="125" t="s">
        <v>418</v>
      </c>
      <c r="D163" s="213">
        <f t="shared" si="2"/>
        <v>41.8</v>
      </c>
      <c r="E163" s="95" t="s">
        <v>419</v>
      </c>
      <c r="F163" s="126">
        <v>38</v>
      </c>
    </row>
    <row r="164" spans="1:6" ht="12.75">
      <c r="A164" s="197">
        <v>12</v>
      </c>
      <c r="B164" s="125" t="s">
        <v>1646</v>
      </c>
      <c r="C164" s="125" t="s">
        <v>431</v>
      </c>
      <c r="D164" s="213">
        <f t="shared" si="2"/>
        <v>42.9</v>
      </c>
      <c r="E164" s="95" t="s">
        <v>432</v>
      </c>
      <c r="F164" s="126">
        <v>39</v>
      </c>
    </row>
    <row r="165" spans="1:6" ht="12.75">
      <c r="A165" s="197">
        <v>13</v>
      </c>
      <c r="B165" s="125" t="s">
        <v>1646</v>
      </c>
      <c r="C165" s="125" t="s">
        <v>433</v>
      </c>
      <c r="D165" s="213">
        <f t="shared" si="2"/>
        <v>49.5</v>
      </c>
      <c r="E165" s="95" t="s">
        <v>732</v>
      </c>
      <c r="F165" s="126">
        <v>45</v>
      </c>
    </row>
    <row r="166" spans="1:6" ht="12.75">
      <c r="A166" s="197">
        <v>14</v>
      </c>
      <c r="B166" s="125" t="s">
        <v>1646</v>
      </c>
      <c r="C166" s="125" t="s">
        <v>733</v>
      </c>
      <c r="D166" s="213">
        <f t="shared" si="2"/>
        <v>49.5</v>
      </c>
      <c r="E166" s="95" t="s">
        <v>1201</v>
      </c>
      <c r="F166" s="126">
        <v>45</v>
      </c>
    </row>
    <row r="167" spans="1:6" ht="12.75">
      <c r="A167" s="197">
        <v>15</v>
      </c>
      <c r="B167" s="125" t="s">
        <v>1646</v>
      </c>
      <c r="C167" s="125" t="s">
        <v>1202</v>
      </c>
      <c r="D167" s="213">
        <f aca="true" t="shared" si="3" ref="D167:D176">SUM(F167,(F167/100*10))</f>
        <v>50.6</v>
      </c>
      <c r="E167" s="95" t="s">
        <v>1203</v>
      </c>
      <c r="F167" s="126">
        <v>46</v>
      </c>
    </row>
    <row r="168" spans="1:6" ht="12.75">
      <c r="A168" s="197">
        <v>16</v>
      </c>
      <c r="B168" s="125" t="s">
        <v>1646</v>
      </c>
      <c r="C168" s="125" t="s">
        <v>1204</v>
      </c>
      <c r="D168" s="213">
        <f t="shared" si="3"/>
        <v>51.7</v>
      </c>
      <c r="E168" s="95" t="s">
        <v>1909</v>
      </c>
      <c r="F168" s="126">
        <v>47</v>
      </c>
    </row>
    <row r="169" spans="1:6" ht="12.75">
      <c r="A169" s="197">
        <v>17</v>
      </c>
      <c r="B169" s="125" t="s">
        <v>1646</v>
      </c>
      <c r="C169" s="125" t="s">
        <v>1910</v>
      </c>
      <c r="D169" s="213">
        <f t="shared" si="3"/>
        <v>52.8</v>
      </c>
      <c r="E169" s="95" t="s">
        <v>1821</v>
      </c>
      <c r="F169" s="126">
        <v>48</v>
      </c>
    </row>
    <row r="170" spans="1:6" ht="12.75">
      <c r="A170" s="197">
        <v>18</v>
      </c>
      <c r="B170" s="125" t="s">
        <v>1646</v>
      </c>
      <c r="C170" s="125" t="s">
        <v>1822</v>
      </c>
      <c r="D170" s="213">
        <f t="shared" si="3"/>
        <v>53.9</v>
      </c>
      <c r="E170" s="95" t="s">
        <v>1823</v>
      </c>
      <c r="F170" s="126">
        <v>49</v>
      </c>
    </row>
    <row r="171" spans="1:6" ht="12.75">
      <c r="A171" s="197">
        <v>19</v>
      </c>
      <c r="B171" s="125" t="s">
        <v>1646</v>
      </c>
      <c r="C171" s="125" t="s">
        <v>1824</v>
      </c>
      <c r="D171" s="213">
        <f t="shared" si="3"/>
        <v>55</v>
      </c>
      <c r="E171" s="95" t="s">
        <v>1228</v>
      </c>
      <c r="F171" s="126">
        <v>50</v>
      </c>
    </row>
    <row r="172" spans="1:6" ht="12.75">
      <c r="A172" s="197">
        <v>20</v>
      </c>
      <c r="B172" s="125" t="s">
        <v>1646</v>
      </c>
      <c r="C172" s="125" t="s">
        <v>1229</v>
      </c>
      <c r="D172" s="213">
        <f t="shared" si="3"/>
        <v>57.2</v>
      </c>
      <c r="E172" s="95" t="s">
        <v>2177</v>
      </c>
      <c r="F172" s="126">
        <v>52</v>
      </c>
    </row>
    <row r="173" spans="1:6" ht="12.75">
      <c r="A173" s="197">
        <v>21</v>
      </c>
      <c r="B173" s="125" t="s">
        <v>1646</v>
      </c>
      <c r="C173" s="125" t="s">
        <v>2178</v>
      </c>
      <c r="D173" s="213">
        <f t="shared" si="3"/>
        <v>55</v>
      </c>
      <c r="E173" s="95" t="s">
        <v>2179</v>
      </c>
      <c r="F173" s="126">
        <v>50</v>
      </c>
    </row>
    <row r="174" spans="1:6" ht="12.75">
      <c r="A174" s="197">
        <v>22</v>
      </c>
      <c r="B174" s="125" t="s">
        <v>1646</v>
      </c>
      <c r="C174" s="125" t="s">
        <v>2180</v>
      </c>
      <c r="D174" s="213">
        <f t="shared" si="3"/>
        <v>55</v>
      </c>
      <c r="E174" s="95" t="s">
        <v>2181</v>
      </c>
      <c r="F174" s="126">
        <v>50</v>
      </c>
    </row>
    <row r="175" spans="1:6" ht="12.75">
      <c r="A175" s="197">
        <v>23</v>
      </c>
      <c r="B175" s="125" t="s">
        <v>1646</v>
      </c>
      <c r="C175" s="125" t="s">
        <v>2023</v>
      </c>
      <c r="D175" s="213">
        <f t="shared" si="3"/>
        <v>25.3</v>
      </c>
      <c r="E175" s="95" t="s">
        <v>2024</v>
      </c>
      <c r="F175" s="126">
        <v>23</v>
      </c>
    </row>
    <row r="176" spans="1:6" ht="12.75" customHeight="1" thickBot="1">
      <c r="A176" s="197">
        <v>24</v>
      </c>
      <c r="B176" s="131" t="s">
        <v>1646</v>
      </c>
      <c r="C176" s="131" t="s">
        <v>2025</v>
      </c>
      <c r="D176" s="213">
        <f t="shared" si="3"/>
        <v>29.7</v>
      </c>
      <c r="E176" s="132" t="s">
        <v>376</v>
      </c>
      <c r="F176" s="135">
        <v>27</v>
      </c>
    </row>
    <row r="177" spans="1:6" s="136" customFormat="1" ht="15" thickBot="1" thickTop="1">
      <c r="A177" s="354" t="s">
        <v>2253</v>
      </c>
      <c r="B177" s="353"/>
      <c r="C177" s="353"/>
      <c r="D177" s="353"/>
      <c r="E177" s="353"/>
      <c r="F177" s="353"/>
    </row>
    <row r="178" spans="1:6" ht="13.5" thickTop="1">
      <c r="A178" s="197">
        <v>1</v>
      </c>
      <c r="B178" s="125" t="s">
        <v>1646</v>
      </c>
      <c r="C178" s="125" t="s">
        <v>1725</v>
      </c>
      <c r="D178" s="213">
        <f aca="true" t="shared" si="4" ref="D178:D184">SUM(F178,(F178/100*10))</f>
        <v>26.4</v>
      </c>
      <c r="E178" s="95" t="s">
        <v>1726</v>
      </c>
      <c r="F178" s="126">
        <v>24</v>
      </c>
    </row>
    <row r="179" spans="1:6" ht="12.75">
      <c r="A179" s="197">
        <v>2</v>
      </c>
      <c r="B179" s="125" t="s">
        <v>1646</v>
      </c>
      <c r="C179" s="125" t="s">
        <v>1727</v>
      </c>
      <c r="D179" s="213">
        <f t="shared" si="4"/>
        <v>27.5</v>
      </c>
      <c r="E179" s="95" t="s">
        <v>2020</v>
      </c>
      <c r="F179" s="126">
        <v>25</v>
      </c>
    </row>
    <row r="180" spans="1:6" ht="12.75">
      <c r="A180" s="197">
        <v>3</v>
      </c>
      <c r="B180" s="125" t="s">
        <v>1646</v>
      </c>
      <c r="C180" s="125" t="s">
        <v>2021</v>
      </c>
      <c r="D180" s="213">
        <f t="shared" si="4"/>
        <v>28.6</v>
      </c>
      <c r="E180" s="95" t="s">
        <v>2022</v>
      </c>
      <c r="F180" s="126">
        <v>26</v>
      </c>
    </row>
    <row r="181" spans="1:6" ht="12.75">
      <c r="A181" s="197">
        <v>4</v>
      </c>
      <c r="B181" s="125" t="s">
        <v>1646</v>
      </c>
      <c r="C181" s="125" t="s">
        <v>2457</v>
      </c>
      <c r="D181" s="213">
        <f t="shared" si="4"/>
        <v>29.7</v>
      </c>
      <c r="E181" s="95" t="s">
        <v>173</v>
      </c>
      <c r="F181" s="126">
        <v>27</v>
      </c>
    </row>
    <row r="182" spans="1:6" ht="12.75">
      <c r="A182" s="197">
        <v>5</v>
      </c>
      <c r="B182" s="125" t="s">
        <v>1646</v>
      </c>
      <c r="C182" s="125" t="s">
        <v>174</v>
      </c>
      <c r="D182" s="213">
        <f t="shared" si="4"/>
        <v>30.8</v>
      </c>
      <c r="E182" s="95" t="s">
        <v>175</v>
      </c>
      <c r="F182" s="126">
        <v>28</v>
      </c>
    </row>
    <row r="183" spans="1:6" ht="12.75">
      <c r="A183" s="197">
        <v>6</v>
      </c>
      <c r="B183" s="125" t="s">
        <v>1646</v>
      </c>
      <c r="C183" s="125" t="s">
        <v>176</v>
      </c>
      <c r="D183" s="213">
        <f t="shared" si="4"/>
        <v>50.6</v>
      </c>
      <c r="E183" s="95" t="s">
        <v>1498</v>
      </c>
      <c r="F183" s="126">
        <v>46</v>
      </c>
    </row>
    <row r="184" spans="1:6" ht="12.75">
      <c r="A184" s="197">
        <v>7</v>
      </c>
      <c r="B184" s="125" t="s">
        <v>1646</v>
      </c>
      <c r="C184" s="125" t="s">
        <v>1499</v>
      </c>
      <c r="D184" s="213">
        <f t="shared" si="4"/>
        <v>55</v>
      </c>
      <c r="E184" s="95" t="s">
        <v>1500</v>
      </c>
      <c r="F184" s="126">
        <v>50</v>
      </c>
    </row>
    <row r="185" spans="1:6" ht="12.75">
      <c r="A185" s="197">
        <v>8</v>
      </c>
      <c r="B185" s="125" t="s">
        <v>1646</v>
      </c>
      <c r="C185" s="125" t="s">
        <v>1501</v>
      </c>
      <c r="D185" s="213">
        <f>SUM(F185,(F185/100*10))</f>
        <v>60.5</v>
      </c>
      <c r="E185" s="95" t="s">
        <v>2441</v>
      </c>
      <c r="F185" s="126">
        <v>55</v>
      </c>
    </row>
    <row r="186" spans="1:6" ht="24" thickBot="1">
      <c r="A186" s="197">
        <v>9</v>
      </c>
      <c r="B186" s="131" t="s">
        <v>1646</v>
      </c>
      <c r="C186" s="131" t="s">
        <v>2442</v>
      </c>
      <c r="D186" s="214">
        <f>SUM(F186,(F186/100*10))</f>
        <v>19.8</v>
      </c>
      <c r="E186" s="132" t="s">
        <v>2443</v>
      </c>
      <c r="F186" s="135">
        <v>18</v>
      </c>
    </row>
    <row r="187" spans="1:6" ht="13.5">
      <c r="A187" s="353" t="s">
        <v>2252</v>
      </c>
      <c r="B187" s="353"/>
      <c r="C187" s="353"/>
      <c r="D187" s="353"/>
      <c r="E187" s="353"/>
      <c r="F187" s="84"/>
    </row>
    <row r="188" spans="1:6" ht="12.75">
      <c r="A188" s="197">
        <v>1</v>
      </c>
      <c r="B188" s="125" t="s">
        <v>1646</v>
      </c>
      <c r="C188" s="125" t="s">
        <v>1443</v>
      </c>
      <c r="D188" s="212">
        <f aca="true" t="shared" si="5" ref="D188:D251">SUM(F188,(F188/100*10))</f>
        <v>5.94</v>
      </c>
      <c r="E188" s="95" t="s">
        <v>1444</v>
      </c>
      <c r="F188" s="126">
        <v>5.4</v>
      </c>
    </row>
    <row r="189" spans="1:6" ht="12.75">
      <c r="A189" s="197">
        <v>2</v>
      </c>
      <c r="B189" s="125" t="s">
        <v>1646</v>
      </c>
      <c r="C189" s="125" t="s">
        <v>1445</v>
      </c>
      <c r="D189" s="213">
        <f t="shared" si="5"/>
        <v>5.94</v>
      </c>
      <c r="E189" s="95" t="s">
        <v>1446</v>
      </c>
      <c r="F189" s="126">
        <v>5.4</v>
      </c>
    </row>
    <row r="190" spans="1:6" ht="12.75">
      <c r="A190" s="197">
        <v>3</v>
      </c>
      <c r="B190" s="125" t="s">
        <v>1646</v>
      </c>
      <c r="C190" s="125" t="s">
        <v>1447</v>
      </c>
      <c r="D190" s="213">
        <f t="shared" si="5"/>
        <v>5.94</v>
      </c>
      <c r="E190" s="95" t="s">
        <v>1448</v>
      </c>
      <c r="F190" s="126">
        <v>5.4</v>
      </c>
    </row>
    <row r="191" spans="1:6" ht="12.75" customHeight="1">
      <c r="A191" s="197">
        <v>4</v>
      </c>
      <c r="B191" s="125" t="s">
        <v>1646</v>
      </c>
      <c r="C191" s="125" t="s">
        <v>1449</v>
      </c>
      <c r="D191" s="213">
        <f t="shared" si="5"/>
        <v>2.75</v>
      </c>
      <c r="E191" s="95" t="s">
        <v>822</v>
      </c>
      <c r="F191" s="126">
        <v>2.5</v>
      </c>
    </row>
    <row r="192" spans="1:6" ht="12" customHeight="1">
      <c r="A192" s="197">
        <v>5</v>
      </c>
      <c r="B192" s="125" t="s">
        <v>1646</v>
      </c>
      <c r="C192" s="125" t="s">
        <v>1450</v>
      </c>
      <c r="D192" s="213">
        <f t="shared" si="5"/>
        <v>2.75</v>
      </c>
      <c r="E192" s="95" t="s">
        <v>823</v>
      </c>
      <c r="F192" s="126">
        <v>2.5</v>
      </c>
    </row>
    <row r="193" spans="1:6" ht="12.75" customHeight="1">
      <c r="A193" s="197">
        <v>6</v>
      </c>
      <c r="B193" s="125" t="s">
        <v>1646</v>
      </c>
      <c r="C193" s="125" t="s">
        <v>1451</v>
      </c>
      <c r="D193" s="213">
        <f t="shared" si="5"/>
        <v>2.75</v>
      </c>
      <c r="E193" s="95" t="s">
        <v>824</v>
      </c>
      <c r="F193" s="126">
        <v>2.5</v>
      </c>
    </row>
    <row r="194" spans="1:6" ht="12.75" customHeight="1">
      <c r="A194" s="197">
        <v>7</v>
      </c>
      <c r="B194" s="125" t="s">
        <v>1646</v>
      </c>
      <c r="C194" s="125" t="s">
        <v>1452</v>
      </c>
      <c r="D194" s="213">
        <f t="shared" si="5"/>
        <v>2.75</v>
      </c>
      <c r="E194" s="95" t="s">
        <v>825</v>
      </c>
      <c r="F194" s="126">
        <v>2.5</v>
      </c>
    </row>
    <row r="195" spans="1:6" ht="12.75">
      <c r="A195" s="197">
        <v>8</v>
      </c>
      <c r="B195" s="125" t="s">
        <v>1646</v>
      </c>
      <c r="C195" s="125" t="s">
        <v>1453</v>
      </c>
      <c r="D195" s="213">
        <f t="shared" si="5"/>
        <v>10.34</v>
      </c>
      <c r="E195" s="95" t="s">
        <v>826</v>
      </c>
      <c r="F195" s="126">
        <v>9.4</v>
      </c>
    </row>
    <row r="196" spans="1:6" ht="12.75">
      <c r="A196" s="197">
        <v>9</v>
      </c>
      <c r="B196" s="125" t="s">
        <v>1646</v>
      </c>
      <c r="C196" s="125" t="s">
        <v>2292</v>
      </c>
      <c r="D196" s="213">
        <f t="shared" si="5"/>
        <v>10.34</v>
      </c>
      <c r="E196" s="95" t="s">
        <v>2293</v>
      </c>
      <c r="F196" s="126">
        <v>9.4</v>
      </c>
    </row>
    <row r="197" spans="1:6" ht="12.75">
      <c r="A197" s="197">
        <v>10</v>
      </c>
      <c r="B197" s="125" t="s">
        <v>1646</v>
      </c>
      <c r="C197" s="125" t="s">
        <v>2294</v>
      </c>
      <c r="D197" s="213">
        <f t="shared" si="5"/>
        <v>10.34</v>
      </c>
      <c r="E197" s="95" t="s">
        <v>2496</v>
      </c>
      <c r="F197" s="126">
        <v>9.4</v>
      </c>
    </row>
    <row r="198" spans="1:6" ht="12.75">
      <c r="A198" s="197">
        <v>11</v>
      </c>
      <c r="B198" s="125" t="s">
        <v>1646</v>
      </c>
      <c r="C198" s="125" t="s">
        <v>2497</v>
      </c>
      <c r="D198" s="213">
        <f t="shared" si="5"/>
        <v>10.34</v>
      </c>
      <c r="E198" s="95" t="s">
        <v>827</v>
      </c>
      <c r="F198" s="126">
        <v>9.4</v>
      </c>
    </row>
    <row r="199" spans="1:6" ht="12.75">
      <c r="A199" s="197">
        <v>12</v>
      </c>
      <c r="B199" s="125" t="s">
        <v>1646</v>
      </c>
      <c r="C199" s="125" t="s">
        <v>2498</v>
      </c>
      <c r="D199" s="213">
        <f t="shared" si="5"/>
        <v>10.34</v>
      </c>
      <c r="E199" s="95" t="s">
        <v>2499</v>
      </c>
      <c r="F199" s="126">
        <v>9.4</v>
      </c>
    </row>
    <row r="200" spans="1:6" ht="12.75">
      <c r="A200" s="197">
        <v>13</v>
      </c>
      <c r="B200" s="125" t="s">
        <v>1646</v>
      </c>
      <c r="C200" s="125" t="s">
        <v>1829</v>
      </c>
      <c r="D200" s="213">
        <f t="shared" si="5"/>
        <v>10.34</v>
      </c>
      <c r="E200" s="95" t="s">
        <v>828</v>
      </c>
      <c r="F200" s="126">
        <v>9.4</v>
      </c>
    </row>
    <row r="201" spans="1:6" ht="12.75">
      <c r="A201" s="197">
        <v>14</v>
      </c>
      <c r="B201" s="125" t="s">
        <v>1646</v>
      </c>
      <c r="C201" s="125" t="s">
        <v>1830</v>
      </c>
      <c r="D201" s="213">
        <f t="shared" si="5"/>
        <v>10.34</v>
      </c>
      <c r="E201" s="95" t="s">
        <v>829</v>
      </c>
      <c r="F201" s="126">
        <v>9.4</v>
      </c>
    </row>
    <row r="202" spans="1:6" ht="12.75">
      <c r="A202" s="197">
        <v>15</v>
      </c>
      <c r="B202" s="125" t="s">
        <v>1646</v>
      </c>
      <c r="C202" s="125" t="s">
        <v>1831</v>
      </c>
      <c r="D202" s="213">
        <f t="shared" si="5"/>
        <v>10.34</v>
      </c>
      <c r="E202" s="95" t="s">
        <v>2388</v>
      </c>
      <c r="F202" s="126">
        <v>9.4</v>
      </c>
    </row>
    <row r="203" spans="1:6" ht="12.75">
      <c r="A203" s="197">
        <v>16</v>
      </c>
      <c r="B203" s="125" t="s">
        <v>1646</v>
      </c>
      <c r="C203" s="125" t="s">
        <v>1832</v>
      </c>
      <c r="D203" s="213">
        <f t="shared" si="5"/>
        <v>10.34</v>
      </c>
      <c r="E203" s="95" t="s">
        <v>2389</v>
      </c>
      <c r="F203" s="126">
        <v>9.4</v>
      </c>
    </row>
    <row r="204" spans="1:6" ht="13.5" thickBot="1">
      <c r="A204" s="197">
        <v>17</v>
      </c>
      <c r="B204" s="131" t="s">
        <v>1646</v>
      </c>
      <c r="C204" s="131" t="s">
        <v>1761</v>
      </c>
      <c r="D204" s="213">
        <f t="shared" si="5"/>
        <v>4.29</v>
      </c>
      <c r="E204" s="132" t="s">
        <v>1762</v>
      </c>
      <c r="F204" s="135">
        <v>3.9</v>
      </c>
    </row>
    <row r="205" spans="1:6" ht="13.5" customHeight="1">
      <c r="A205" s="354" t="s">
        <v>2257</v>
      </c>
      <c r="B205" s="353"/>
      <c r="C205" s="353"/>
      <c r="D205" s="353"/>
      <c r="E205" s="353"/>
      <c r="F205" s="30"/>
    </row>
    <row r="206" spans="1:6" ht="12.75">
      <c r="A206" s="197">
        <v>1</v>
      </c>
      <c r="B206" s="125" t="s">
        <v>1646</v>
      </c>
      <c r="C206" s="125" t="s">
        <v>2385</v>
      </c>
      <c r="D206" s="212">
        <f t="shared" si="5"/>
        <v>86.9</v>
      </c>
      <c r="E206" s="95" t="s">
        <v>2390</v>
      </c>
      <c r="F206" s="127">
        <v>79</v>
      </c>
    </row>
    <row r="207" spans="1:6" ht="12.75">
      <c r="A207" s="197">
        <v>2</v>
      </c>
      <c r="B207" s="125" t="s">
        <v>1646</v>
      </c>
      <c r="C207" s="125" t="s">
        <v>2218</v>
      </c>
      <c r="D207" s="213">
        <f t="shared" si="5"/>
        <v>74.8</v>
      </c>
      <c r="E207" s="95" t="s">
        <v>1131</v>
      </c>
      <c r="F207" s="126">
        <v>68</v>
      </c>
    </row>
    <row r="208" spans="1:6" ht="12.75" customHeight="1">
      <c r="A208" s="197">
        <v>3</v>
      </c>
      <c r="B208" s="125" t="s">
        <v>1646</v>
      </c>
      <c r="C208" s="125" t="s">
        <v>2219</v>
      </c>
      <c r="D208" s="213">
        <f t="shared" si="5"/>
        <v>134.2</v>
      </c>
      <c r="E208" s="95" t="s">
        <v>1132</v>
      </c>
      <c r="F208" s="126">
        <v>122</v>
      </c>
    </row>
    <row r="209" spans="1:6" ht="12.75" customHeight="1">
      <c r="A209" s="197">
        <v>4</v>
      </c>
      <c r="B209" s="125" t="s">
        <v>1646</v>
      </c>
      <c r="C209" s="125" t="s">
        <v>2220</v>
      </c>
      <c r="D209" s="213">
        <f t="shared" si="5"/>
        <v>75.9</v>
      </c>
      <c r="E209" s="95" t="s">
        <v>868</v>
      </c>
      <c r="F209" s="127">
        <v>69</v>
      </c>
    </row>
    <row r="210" spans="1:6" ht="12.75">
      <c r="A210" s="197">
        <v>5</v>
      </c>
      <c r="B210" s="125" t="s">
        <v>1646</v>
      </c>
      <c r="C210" s="125" t="s">
        <v>2221</v>
      </c>
      <c r="D210" s="213">
        <f t="shared" si="5"/>
        <v>52.8</v>
      </c>
      <c r="E210" s="95" t="s">
        <v>869</v>
      </c>
      <c r="F210" s="126">
        <v>48</v>
      </c>
    </row>
    <row r="211" spans="1:6" ht="12.75">
      <c r="A211" s="197">
        <v>6</v>
      </c>
      <c r="B211" s="125" t="s">
        <v>1646</v>
      </c>
      <c r="C211" s="125" t="s">
        <v>2222</v>
      </c>
      <c r="D211" s="213">
        <f t="shared" si="5"/>
        <v>64.9</v>
      </c>
      <c r="E211" s="95" t="s">
        <v>2223</v>
      </c>
      <c r="F211" s="126">
        <v>59</v>
      </c>
    </row>
    <row r="212" spans="1:6" ht="12.75">
      <c r="A212" s="197">
        <v>7</v>
      </c>
      <c r="B212" s="125" t="s">
        <v>1646</v>
      </c>
      <c r="C212" s="125" t="s">
        <v>2224</v>
      </c>
      <c r="D212" s="212">
        <f t="shared" si="5"/>
        <v>23.1</v>
      </c>
      <c r="E212" s="95" t="s">
        <v>2225</v>
      </c>
      <c r="F212" s="154">
        <v>21</v>
      </c>
    </row>
    <row r="213" spans="1:6" ht="12.75">
      <c r="A213" s="197">
        <v>8</v>
      </c>
      <c r="B213" s="125" t="s">
        <v>1646</v>
      </c>
      <c r="C213" s="125" t="s">
        <v>2226</v>
      </c>
      <c r="D213" s="212">
        <f t="shared" si="5"/>
        <v>11</v>
      </c>
      <c r="E213" s="95" t="s">
        <v>1960</v>
      </c>
      <c r="F213" s="154">
        <v>10</v>
      </c>
    </row>
    <row r="214" spans="1:6" ht="36">
      <c r="A214" s="197">
        <v>9</v>
      </c>
      <c r="B214" s="125" t="s">
        <v>1646</v>
      </c>
      <c r="C214" s="161" t="s">
        <v>196</v>
      </c>
      <c r="D214" s="247">
        <f t="shared" si="5"/>
        <v>19.8</v>
      </c>
      <c r="E214" s="158" t="s">
        <v>436</v>
      </c>
      <c r="F214" s="154">
        <v>18</v>
      </c>
    </row>
    <row r="215" spans="1:6" ht="12.75">
      <c r="A215" s="197">
        <v>10</v>
      </c>
      <c r="B215" s="125" t="s">
        <v>1646</v>
      </c>
      <c r="C215" s="125" t="s">
        <v>2227</v>
      </c>
      <c r="D215" s="213">
        <f t="shared" si="5"/>
        <v>203.5</v>
      </c>
      <c r="E215" s="95" t="s">
        <v>1961</v>
      </c>
      <c r="F215" s="126">
        <v>185</v>
      </c>
    </row>
    <row r="216" spans="1:6" ht="12.75">
      <c r="A216" s="197">
        <v>11</v>
      </c>
      <c r="B216" s="125" t="s">
        <v>1646</v>
      </c>
      <c r="C216" s="125" t="s">
        <v>93</v>
      </c>
      <c r="D216" s="213">
        <f t="shared" si="5"/>
        <v>181.5</v>
      </c>
      <c r="E216" s="95" t="s">
        <v>1962</v>
      </c>
      <c r="F216" s="126">
        <v>165</v>
      </c>
    </row>
    <row r="217" spans="1:6" ht="12.75">
      <c r="A217" s="197">
        <v>12</v>
      </c>
      <c r="B217" s="125" t="s">
        <v>1646</v>
      </c>
      <c r="C217" s="125" t="s">
        <v>94</v>
      </c>
      <c r="D217" s="213">
        <f t="shared" si="5"/>
        <v>144.1</v>
      </c>
      <c r="E217" s="95" t="s">
        <v>1181</v>
      </c>
      <c r="F217" s="126">
        <v>131</v>
      </c>
    </row>
    <row r="218" spans="1:6" ht="12.75">
      <c r="A218" s="197">
        <v>13</v>
      </c>
      <c r="B218" s="125" t="s">
        <v>1646</v>
      </c>
      <c r="C218" s="125" t="s">
        <v>1182</v>
      </c>
      <c r="D218" s="213">
        <f t="shared" si="5"/>
        <v>23.1</v>
      </c>
      <c r="E218" s="95" t="s">
        <v>2470</v>
      </c>
      <c r="F218" s="126">
        <v>21</v>
      </c>
    </row>
    <row r="219" spans="1:6" ht="12.75">
      <c r="A219" s="197">
        <v>14</v>
      </c>
      <c r="B219" s="125" t="s">
        <v>1646</v>
      </c>
      <c r="C219" s="125" t="s">
        <v>2471</v>
      </c>
      <c r="D219" s="213">
        <f t="shared" si="5"/>
        <v>60.5</v>
      </c>
      <c r="E219" s="95" t="s">
        <v>2472</v>
      </c>
      <c r="F219" s="126">
        <v>55</v>
      </c>
    </row>
    <row r="220" spans="1:6" ht="12.75">
      <c r="A220" s="197">
        <v>15</v>
      </c>
      <c r="B220" s="125" t="s">
        <v>1646</v>
      </c>
      <c r="C220" s="125" t="s">
        <v>2289</v>
      </c>
      <c r="D220" s="213">
        <f t="shared" si="5"/>
        <v>31.9</v>
      </c>
      <c r="E220" s="95" t="s">
        <v>2290</v>
      </c>
      <c r="F220" s="126">
        <v>29</v>
      </c>
    </row>
    <row r="221" spans="1:6" ht="12.75">
      <c r="A221" s="197">
        <v>16</v>
      </c>
      <c r="B221" s="125" t="s">
        <v>1646</v>
      </c>
      <c r="C221" s="125" t="s">
        <v>2291</v>
      </c>
      <c r="D221" s="213">
        <f t="shared" si="5"/>
        <v>23.1</v>
      </c>
      <c r="E221" s="95" t="s">
        <v>670</v>
      </c>
      <c r="F221" s="126">
        <v>21</v>
      </c>
    </row>
    <row r="222" spans="1:6" ht="12.75">
      <c r="A222" s="197">
        <v>17</v>
      </c>
      <c r="B222" s="125" t="s">
        <v>1646</v>
      </c>
      <c r="C222" s="125" t="s">
        <v>671</v>
      </c>
      <c r="D222" s="213">
        <f t="shared" si="5"/>
        <v>31.9</v>
      </c>
      <c r="E222" s="95" t="s">
        <v>672</v>
      </c>
      <c r="F222" s="126">
        <v>29</v>
      </c>
    </row>
    <row r="223" spans="1:6" ht="12.75">
      <c r="A223" s="197">
        <v>18</v>
      </c>
      <c r="B223" s="125" t="s">
        <v>1646</v>
      </c>
      <c r="C223" s="125" t="s">
        <v>673</v>
      </c>
      <c r="D223" s="213">
        <f t="shared" si="5"/>
        <v>38.5</v>
      </c>
      <c r="E223" s="95" t="s">
        <v>674</v>
      </c>
      <c r="F223" s="126">
        <v>35</v>
      </c>
    </row>
    <row r="224" spans="1:6" ht="12.75">
      <c r="A224" s="197">
        <v>19</v>
      </c>
      <c r="B224" s="125" t="s">
        <v>1646</v>
      </c>
      <c r="C224" s="125" t="s">
        <v>675</v>
      </c>
      <c r="D224" s="213">
        <f t="shared" si="5"/>
        <v>46.2</v>
      </c>
      <c r="E224" s="95" t="s">
        <v>676</v>
      </c>
      <c r="F224" s="126">
        <v>42</v>
      </c>
    </row>
    <row r="225" spans="1:6" ht="13.5" thickBot="1">
      <c r="A225" s="197">
        <v>20</v>
      </c>
      <c r="B225" s="131" t="s">
        <v>1646</v>
      </c>
      <c r="C225" s="131" t="s">
        <v>677</v>
      </c>
      <c r="D225" s="213">
        <f t="shared" si="5"/>
        <v>18.7</v>
      </c>
      <c r="E225" s="132" t="s">
        <v>1963</v>
      </c>
      <c r="F225" s="135">
        <v>17</v>
      </c>
    </row>
    <row r="226" spans="1:6" ht="13.5">
      <c r="A226" s="353" t="s">
        <v>2256</v>
      </c>
      <c r="B226" s="353"/>
      <c r="C226" s="353"/>
      <c r="D226" s="353"/>
      <c r="E226" s="353"/>
      <c r="F226" s="20"/>
    </row>
    <row r="227" spans="1:6" ht="24">
      <c r="A227" s="197">
        <v>1</v>
      </c>
      <c r="B227" s="125" t="s">
        <v>1646</v>
      </c>
      <c r="C227" s="125" t="s">
        <v>1679</v>
      </c>
      <c r="D227" s="212">
        <f t="shared" si="5"/>
        <v>57.2</v>
      </c>
      <c r="E227" s="95" t="s">
        <v>1964</v>
      </c>
      <c r="F227" s="126">
        <v>52</v>
      </c>
    </row>
    <row r="228" spans="1:6" ht="24">
      <c r="A228" s="197">
        <v>2</v>
      </c>
      <c r="B228" s="125" t="s">
        <v>1646</v>
      </c>
      <c r="C228" s="125" t="s">
        <v>1680</v>
      </c>
      <c r="D228" s="213">
        <f t="shared" si="5"/>
        <v>192.5</v>
      </c>
      <c r="E228" s="95" t="s">
        <v>1069</v>
      </c>
      <c r="F228" s="126">
        <v>175</v>
      </c>
    </row>
    <row r="229" spans="1:6" ht="12.75">
      <c r="A229" s="197">
        <v>3</v>
      </c>
      <c r="B229" s="125" t="s">
        <v>1646</v>
      </c>
      <c r="C229" s="125" t="s">
        <v>1070</v>
      </c>
      <c r="D229" s="213">
        <f t="shared" si="5"/>
        <v>12.1</v>
      </c>
      <c r="E229" s="95" t="s">
        <v>719</v>
      </c>
      <c r="F229" s="126">
        <v>11</v>
      </c>
    </row>
    <row r="230" spans="1:6" ht="12.75">
      <c r="A230" s="197">
        <v>4</v>
      </c>
      <c r="B230" s="125" t="s">
        <v>1646</v>
      </c>
      <c r="C230" s="125" t="s">
        <v>720</v>
      </c>
      <c r="D230" s="213">
        <f t="shared" si="5"/>
        <v>12.1</v>
      </c>
      <c r="E230" s="95" t="s">
        <v>721</v>
      </c>
      <c r="F230" s="126">
        <v>11</v>
      </c>
    </row>
    <row r="231" spans="1:6" ht="12.75">
      <c r="A231" s="197">
        <v>5</v>
      </c>
      <c r="B231" s="125" t="s">
        <v>1646</v>
      </c>
      <c r="C231" s="125" t="s">
        <v>722</v>
      </c>
      <c r="D231" s="213">
        <f t="shared" si="5"/>
        <v>12.1</v>
      </c>
      <c r="E231" s="95" t="s">
        <v>2169</v>
      </c>
      <c r="F231" s="126">
        <v>11</v>
      </c>
    </row>
    <row r="232" spans="1:6" ht="12.75">
      <c r="A232" s="197">
        <v>6</v>
      </c>
      <c r="B232" s="125" t="s">
        <v>1646</v>
      </c>
      <c r="C232" s="125" t="s">
        <v>2170</v>
      </c>
      <c r="D232" s="213">
        <f t="shared" si="5"/>
        <v>12.1</v>
      </c>
      <c r="E232" s="95" t="s">
        <v>43</v>
      </c>
      <c r="F232" s="126">
        <v>11</v>
      </c>
    </row>
    <row r="233" spans="1:6" ht="12.75">
      <c r="A233" s="197">
        <v>7</v>
      </c>
      <c r="B233" s="125" t="s">
        <v>1646</v>
      </c>
      <c r="C233" s="125" t="s">
        <v>44</v>
      </c>
      <c r="D233" s="213">
        <f t="shared" si="5"/>
        <v>12.1</v>
      </c>
      <c r="E233" s="95" t="s">
        <v>45</v>
      </c>
      <c r="F233" s="126">
        <v>11</v>
      </c>
    </row>
    <row r="234" spans="1:6" ht="12.75">
      <c r="A234" s="197">
        <v>8</v>
      </c>
      <c r="B234" s="125" t="s">
        <v>1646</v>
      </c>
      <c r="C234" s="125" t="s">
        <v>46</v>
      </c>
      <c r="D234" s="213">
        <f t="shared" si="5"/>
        <v>12.1</v>
      </c>
      <c r="E234" s="95" t="s">
        <v>1619</v>
      </c>
      <c r="F234" s="126">
        <v>11</v>
      </c>
    </row>
    <row r="235" spans="1:6" ht="12.75">
      <c r="A235" s="197">
        <v>9</v>
      </c>
      <c r="B235" s="125" t="s">
        <v>1646</v>
      </c>
      <c r="C235" s="125" t="s">
        <v>1620</v>
      </c>
      <c r="D235" s="213">
        <f t="shared" si="5"/>
        <v>12.1</v>
      </c>
      <c r="E235" s="95" t="s">
        <v>1621</v>
      </c>
      <c r="F235" s="126">
        <v>11</v>
      </c>
    </row>
    <row r="236" spans="1:6" ht="12.75">
      <c r="A236" s="197">
        <v>10</v>
      </c>
      <c r="B236" s="125" t="s">
        <v>1646</v>
      </c>
      <c r="C236" s="125" t="s">
        <v>379</v>
      </c>
      <c r="D236" s="213">
        <f t="shared" si="5"/>
        <v>24.2</v>
      </c>
      <c r="E236" s="95" t="s">
        <v>730</v>
      </c>
      <c r="F236" s="126">
        <v>22</v>
      </c>
    </row>
    <row r="237" spans="1:6" ht="13.5" thickBot="1">
      <c r="A237" s="197">
        <v>11</v>
      </c>
      <c r="B237" s="131" t="s">
        <v>980</v>
      </c>
      <c r="C237" s="131" t="s">
        <v>731</v>
      </c>
      <c r="D237" s="214">
        <f t="shared" si="5"/>
        <v>2.8600000000000003</v>
      </c>
      <c r="E237" s="132" t="s">
        <v>1685</v>
      </c>
      <c r="F237" s="135">
        <v>2.6</v>
      </c>
    </row>
    <row r="238" spans="1:6" ht="13.5">
      <c r="A238" s="353" t="s">
        <v>2255</v>
      </c>
      <c r="B238" s="353"/>
      <c r="C238" s="353"/>
      <c r="D238" s="353"/>
      <c r="E238" s="353"/>
      <c r="F238" s="187"/>
    </row>
    <row r="239" spans="1:6" ht="13.5" customHeight="1">
      <c r="A239" s="197">
        <v>1</v>
      </c>
      <c r="B239" s="125" t="s">
        <v>1646</v>
      </c>
      <c r="C239" s="180">
        <v>96100</v>
      </c>
      <c r="D239" s="212">
        <f t="shared" si="5"/>
        <v>20.9</v>
      </c>
      <c r="E239" s="95" t="s">
        <v>1205</v>
      </c>
      <c r="F239" s="126">
        <v>19</v>
      </c>
    </row>
    <row r="240" spans="1:6" ht="14.25" customHeight="1">
      <c r="A240" s="197">
        <v>2</v>
      </c>
      <c r="B240" s="125" t="s">
        <v>1646</v>
      </c>
      <c r="C240" s="180">
        <v>91100</v>
      </c>
      <c r="D240" s="213">
        <f t="shared" si="5"/>
        <v>16.5</v>
      </c>
      <c r="E240" s="95" t="s">
        <v>2243</v>
      </c>
      <c r="F240" s="126">
        <v>15</v>
      </c>
    </row>
    <row r="241" spans="1:6" ht="36">
      <c r="A241" s="197">
        <v>3</v>
      </c>
      <c r="B241" s="129" t="s">
        <v>1646</v>
      </c>
      <c r="C241" s="129" t="s">
        <v>1828</v>
      </c>
      <c r="D241" s="213">
        <f t="shared" si="5"/>
        <v>47.3</v>
      </c>
      <c r="E241" s="122" t="s">
        <v>223</v>
      </c>
      <c r="F241" s="130">
        <v>43</v>
      </c>
    </row>
    <row r="242" spans="1:6" ht="36">
      <c r="A242" s="197">
        <v>4</v>
      </c>
      <c r="B242" s="125" t="s">
        <v>1646</v>
      </c>
      <c r="C242" s="125" t="s">
        <v>1827</v>
      </c>
      <c r="D242" s="213">
        <f t="shared" si="5"/>
        <v>47.3</v>
      </c>
      <c r="E242" s="95" t="s">
        <v>224</v>
      </c>
      <c r="F242" s="126">
        <v>43</v>
      </c>
    </row>
    <row r="243" spans="1:6" ht="36">
      <c r="A243" s="197">
        <v>5</v>
      </c>
      <c r="B243" s="125" t="s">
        <v>1646</v>
      </c>
      <c r="C243" s="125" t="s">
        <v>214</v>
      </c>
      <c r="D243" s="213">
        <f t="shared" si="5"/>
        <v>94.6</v>
      </c>
      <c r="E243" s="95" t="s">
        <v>215</v>
      </c>
      <c r="F243" s="126">
        <v>86</v>
      </c>
    </row>
    <row r="244" spans="1:6" ht="36">
      <c r="A244" s="197">
        <v>6</v>
      </c>
      <c r="B244" s="125" t="s">
        <v>1646</v>
      </c>
      <c r="C244" s="125" t="s">
        <v>2431</v>
      </c>
      <c r="D244" s="213">
        <f t="shared" si="5"/>
        <v>25.3</v>
      </c>
      <c r="E244" s="95" t="s">
        <v>1310</v>
      </c>
      <c r="F244" s="126">
        <v>23</v>
      </c>
    </row>
    <row r="245" spans="1:6" ht="36">
      <c r="A245" s="197">
        <v>7</v>
      </c>
      <c r="B245" s="125" t="s">
        <v>1646</v>
      </c>
      <c r="C245" s="125" t="s">
        <v>1108</v>
      </c>
      <c r="D245" s="213">
        <f t="shared" si="5"/>
        <v>31.9</v>
      </c>
      <c r="E245" s="95" t="s">
        <v>1280</v>
      </c>
      <c r="F245" s="126">
        <v>29</v>
      </c>
    </row>
    <row r="246" spans="1:6" ht="24">
      <c r="A246" s="197">
        <v>8</v>
      </c>
      <c r="B246" s="125" t="s">
        <v>1646</v>
      </c>
      <c r="C246" s="125" t="s">
        <v>437</v>
      </c>
      <c r="D246" s="213">
        <f t="shared" si="5"/>
        <v>23.1</v>
      </c>
      <c r="E246" s="95" t="s">
        <v>2093</v>
      </c>
      <c r="F246" s="126">
        <v>21</v>
      </c>
    </row>
    <row r="247" spans="1:6" ht="24">
      <c r="A247" s="197">
        <v>9</v>
      </c>
      <c r="B247" s="125" t="s">
        <v>1646</v>
      </c>
      <c r="C247" s="161" t="s">
        <v>438</v>
      </c>
      <c r="D247" s="213">
        <f t="shared" si="5"/>
        <v>20.9</v>
      </c>
      <c r="E247" s="158" t="s">
        <v>439</v>
      </c>
      <c r="F247" s="154">
        <v>19</v>
      </c>
    </row>
    <row r="248" spans="1:6" ht="24">
      <c r="A248" s="197">
        <v>10</v>
      </c>
      <c r="B248" s="125" t="s">
        <v>1646</v>
      </c>
      <c r="C248" s="125" t="s">
        <v>1109</v>
      </c>
      <c r="D248" s="213">
        <f t="shared" si="5"/>
        <v>40.7</v>
      </c>
      <c r="E248" s="95" t="s">
        <v>2376</v>
      </c>
      <c r="F248" s="126">
        <v>37</v>
      </c>
    </row>
    <row r="249" spans="1:6" ht="36">
      <c r="A249" s="197">
        <v>11</v>
      </c>
      <c r="B249" s="125" t="s">
        <v>1646</v>
      </c>
      <c r="C249" s="125" t="s">
        <v>2377</v>
      </c>
      <c r="D249" s="213">
        <f t="shared" si="5"/>
        <v>80.3</v>
      </c>
      <c r="E249" s="95" t="s">
        <v>1308</v>
      </c>
      <c r="F249" s="126">
        <v>73</v>
      </c>
    </row>
    <row r="250" spans="1:6" ht="24">
      <c r="A250" s="197">
        <v>12</v>
      </c>
      <c r="B250" s="125" t="s">
        <v>1646</v>
      </c>
      <c r="C250" s="125" t="s">
        <v>2378</v>
      </c>
      <c r="D250" s="213">
        <f t="shared" si="5"/>
        <v>40.7</v>
      </c>
      <c r="E250" s="95" t="s">
        <v>79</v>
      </c>
      <c r="F250" s="126">
        <v>37</v>
      </c>
    </row>
    <row r="251" spans="1:6" ht="24">
      <c r="A251" s="197">
        <v>13</v>
      </c>
      <c r="B251" s="125" t="s">
        <v>1646</v>
      </c>
      <c r="C251" s="125" t="s">
        <v>80</v>
      </c>
      <c r="D251" s="213">
        <f t="shared" si="5"/>
        <v>45.1</v>
      </c>
      <c r="E251" s="95" t="s">
        <v>2438</v>
      </c>
      <c r="F251" s="126">
        <v>41</v>
      </c>
    </row>
    <row r="252" spans="1:6" ht="24">
      <c r="A252" s="197">
        <v>14</v>
      </c>
      <c r="B252" s="125" t="s">
        <v>1646</v>
      </c>
      <c r="C252" s="125" t="s">
        <v>2439</v>
      </c>
      <c r="D252" s="213">
        <f aca="true" t="shared" si="6" ref="D252:D311">SUM(F252,(F252/100*10))</f>
        <v>106.7</v>
      </c>
      <c r="E252" s="95" t="s">
        <v>2228</v>
      </c>
      <c r="F252" s="126">
        <v>97</v>
      </c>
    </row>
    <row r="253" spans="1:6" ht="24">
      <c r="A253" s="197">
        <v>15</v>
      </c>
      <c r="B253" s="125" t="s">
        <v>1646</v>
      </c>
      <c r="C253" s="125" t="s">
        <v>2229</v>
      </c>
      <c r="D253" s="213">
        <f t="shared" si="6"/>
        <v>151.8</v>
      </c>
      <c r="E253" s="95" t="s">
        <v>1350</v>
      </c>
      <c r="F253" s="126">
        <v>138</v>
      </c>
    </row>
    <row r="254" spans="1:6" ht="12.75">
      <c r="A254" s="197">
        <v>16</v>
      </c>
      <c r="B254" s="125" t="s">
        <v>1646</v>
      </c>
      <c r="C254" s="180">
        <v>92100</v>
      </c>
      <c r="D254" s="213">
        <f t="shared" si="6"/>
        <v>16.5</v>
      </c>
      <c r="E254" s="95" t="s">
        <v>1309</v>
      </c>
      <c r="F254" s="126">
        <v>15</v>
      </c>
    </row>
    <row r="255" spans="1:6" ht="12.75">
      <c r="A255" s="197">
        <v>17</v>
      </c>
      <c r="B255" s="125" t="s">
        <v>1646</v>
      </c>
      <c r="C255" s="180">
        <v>93100</v>
      </c>
      <c r="D255" s="213">
        <f t="shared" si="6"/>
        <v>19.8</v>
      </c>
      <c r="E255" s="95" t="s">
        <v>1351</v>
      </c>
      <c r="F255" s="126">
        <v>18</v>
      </c>
    </row>
    <row r="256" spans="1:6" ht="12.75">
      <c r="A256" s="197">
        <v>18</v>
      </c>
      <c r="B256" s="125" t="s">
        <v>1646</v>
      </c>
      <c r="C256" s="180">
        <v>34100</v>
      </c>
      <c r="D256" s="213">
        <f t="shared" si="6"/>
        <v>13.2</v>
      </c>
      <c r="E256" s="95" t="s">
        <v>1352</v>
      </c>
      <c r="F256" s="126">
        <v>12</v>
      </c>
    </row>
    <row r="257" spans="1:6" ht="12.75">
      <c r="A257" s="197">
        <v>19</v>
      </c>
      <c r="B257" s="125" t="s">
        <v>1646</v>
      </c>
      <c r="C257" s="180">
        <v>65100</v>
      </c>
      <c r="D257" s="213">
        <f t="shared" si="6"/>
        <v>20.9</v>
      </c>
      <c r="E257" s="95" t="s">
        <v>1353</v>
      </c>
      <c r="F257" s="126">
        <v>19</v>
      </c>
    </row>
    <row r="258" spans="1:6" ht="12.75">
      <c r="A258" s="197">
        <v>20</v>
      </c>
      <c r="B258" s="125" t="s">
        <v>1646</v>
      </c>
      <c r="C258" s="180">
        <v>8100</v>
      </c>
      <c r="D258" s="213">
        <f t="shared" si="6"/>
        <v>16.5</v>
      </c>
      <c r="E258" s="95" t="s">
        <v>1675</v>
      </c>
      <c r="F258" s="126">
        <v>15</v>
      </c>
    </row>
    <row r="259" spans="1:6" ht="12.75">
      <c r="A259" s="197">
        <v>21</v>
      </c>
      <c r="B259" s="125" t="s">
        <v>1646</v>
      </c>
      <c r="C259" s="180">
        <v>15100</v>
      </c>
      <c r="D259" s="212">
        <f t="shared" si="6"/>
        <v>18.7</v>
      </c>
      <c r="E259" s="95" t="s">
        <v>1676</v>
      </c>
      <c r="F259" s="126">
        <v>17</v>
      </c>
    </row>
    <row r="260" spans="1:6" ht="12.75">
      <c r="A260" s="197">
        <v>22</v>
      </c>
      <c r="B260" s="125" t="s">
        <v>1646</v>
      </c>
      <c r="C260" s="180">
        <v>30100</v>
      </c>
      <c r="D260" s="212">
        <f t="shared" si="6"/>
        <v>26.4</v>
      </c>
      <c r="E260" s="95" t="s">
        <v>1677</v>
      </c>
      <c r="F260" s="126">
        <v>24</v>
      </c>
    </row>
    <row r="261" spans="1:6" ht="13.5" thickBot="1">
      <c r="A261" s="197">
        <v>23</v>
      </c>
      <c r="B261" s="125" t="s">
        <v>1646</v>
      </c>
      <c r="C261" s="180">
        <v>55100</v>
      </c>
      <c r="D261" s="212">
        <f t="shared" si="6"/>
        <v>34.1</v>
      </c>
      <c r="E261" s="95" t="s">
        <v>1678</v>
      </c>
      <c r="F261" s="135">
        <v>31</v>
      </c>
    </row>
    <row r="262" spans="1:6" ht="13.5">
      <c r="A262" s="360" t="s">
        <v>925</v>
      </c>
      <c r="B262" s="355"/>
      <c r="C262" s="355"/>
      <c r="D262" s="355"/>
      <c r="E262" s="355"/>
      <c r="F262" s="20"/>
    </row>
    <row r="263" spans="1:6" ht="24.75" customHeight="1">
      <c r="A263" s="197">
        <v>1</v>
      </c>
      <c r="B263" s="125" t="s">
        <v>2427</v>
      </c>
      <c r="C263" s="125" t="s">
        <v>1142</v>
      </c>
      <c r="D263" s="212">
        <f t="shared" si="6"/>
        <v>6.6</v>
      </c>
      <c r="E263" s="95" t="s">
        <v>220</v>
      </c>
      <c r="F263" s="126">
        <v>6</v>
      </c>
    </row>
    <row r="264" spans="1:6" ht="36">
      <c r="A264" s="197">
        <v>2</v>
      </c>
      <c r="B264" s="125" t="s">
        <v>2427</v>
      </c>
      <c r="C264" s="125" t="s">
        <v>739</v>
      </c>
      <c r="D264" s="213">
        <f t="shared" si="6"/>
        <v>13.2</v>
      </c>
      <c r="E264" s="95" t="s">
        <v>2455</v>
      </c>
      <c r="F264" s="126">
        <v>12</v>
      </c>
    </row>
    <row r="265" spans="1:6" ht="36">
      <c r="A265" s="197">
        <v>3</v>
      </c>
      <c r="B265" s="125" t="s">
        <v>1646</v>
      </c>
      <c r="C265" s="125" t="s">
        <v>2456</v>
      </c>
      <c r="D265" s="213">
        <f t="shared" si="6"/>
        <v>14.3</v>
      </c>
      <c r="E265" s="95" t="s">
        <v>1058</v>
      </c>
      <c r="F265" s="126">
        <v>13</v>
      </c>
    </row>
    <row r="266" spans="1:7" ht="24">
      <c r="A266" s="197">
        <v>4</v>
      </c>
      <c r="B266" s="125" t="s">
        <v>1646</v>
      </c>
      <c r="C266" s="125" t="s">
        <v>221</v>
      </c>
      <c r="D266" s="213">
        <f t="shared" si="6"/>
        <v>3.85</v>
      </c>
      <c r="E266" s="95" t="s">
        <v>222</v>
      </c>
      <c r="F266" s="127">
        <v>3.5</v>
      </c>
      <c r="G266" s="137" t="s">
        <v>2485</v>
      </c>
    </row>
    <row r="267" spans="1:6" ht="24">
      <c r="A267" s="197">
        <v>5</v>
      </c>
      <c r="B267" s="125" t="s">
        <v>1646</v>
      </c>
      <c r="C267" s="125" t="s">
        <v>108</v>
      </c>
      <c r="D267" s="213">
        <f t="shared" si="6"/>
        <v>7.7</v>
      </c>
      <c r="E267" s="95" t="s">
        <v>1082</v>
      </c>
      <c r="F267" s="126">
        <v>7</v>
      </c>
    </row>
    <row r="268" spans="1:6" ht="24">
      <c r="A268" s="197">
        <v>6</v>
      </c>
      <c r="B268" s="125" t="s">
        <v>2427</v>
      </c>
      <c r="C268" s="125" t="s">
        <v>1519</v>
      </c>
      <c r="D268" s="213">
        <f t="shared" si="6"/>
        <v>25.3</v>
      </c>
      <c r="E268" s="95" t="s">
        <v>2128</v>
      </c>
      <c r="F268" s="126">
        <v>23</v>
      </c>
    </row>
    <row r="269" spans="1:6" ht="12.75">
      <c r="A269" s="197">
        <v>7</v>
      </c>
      <c r="B269" s="125" t="s">
        <v>1646</v>
      </c>
      <c r="C269" s="125" t="s">
        <v>2337</v>
      </c>
      <c r="D269" s="213">
        <f>SUM(F269,(F269/100*10))</f>
        <v>16.5</v>
      </c>
      <c r="E269" s="95" t="s">
        <v>2338</v>
      </c>
      <c r="F269" s="126">
        <v>15</v>
      </c>
    </row>
    <row r="270" spans="1:6" ht="24">
      <c r="A270" s="197">
        <v>8</v>
      </c>
      <c r="B270" s="125" t="s">
        <v>1646</v>
      </c>
      <c r="C270" s="125" t="s">
        <v>109</v>
      </c>
      <c r="D270" s="213">
        <f t="shared" si="6"/>
        <v>9.9</v>
      </c>
      <c r="E270" s="95" t="s">
        <v>1083</v>
      </c>
      <c r="F270" s="126">
        <v>9</v>
      </c>
    </row>
    <row r="271" spans="1:6" ht="24">
      <c r="A271" s="197">
        <v>9</v>
      </c>
      <c r="B271" s="125" t="s">
        <v>1646</v>
      </c>
      <c r="C271" s="125" t="s">
        <v>847</v>
      </c>
      <c r="D271" s="213">
        <f t="shared" si="6"/>
        <v>12.1</v>
      </c>
      <c r="E271" s="95" t="s">
        <v>1518</v>
      </c>
      <c r="F271" s="126">
        <v>11</v>
      </c>
    </row>
    <row r="272" spans="1:6" ht="24">
      <c r="A272" s="197">
        <v>10</v>
      </c>
      <c r="B272" s="125" t="s">
        <v>1646</v>
      </c>
      <c r="C272" s="125" t="s">
        <v>782</v>
      </c>
      <c r="D272" s="213">
        <f t="shared" si="6"/>
        <v>7.7</v>
      </c>
      <c r="E272" s="95" t="s">
        <v>783</v>
      </c>
      <c r="F272" s="126">
        <v>7</v>
      </c>
    </row>
    <row r="273" spans="1:6" ht="24">
      <c r="A273" s="197">
        <v>11</v>
      </c>
      <c r="B273" s="125" t="s">
        <v>1646</v>
      </c>
      <c r="C273" s="125" t="s">
        <v>784</v>
      </c>
      <c r="D273" s="213">
        <f t="shared" si="6"/>
        <v>9.9</v>
      </c>
      <c r="E273" s="95" t="s">
        <v>851</v>
      </c>
      <c r="F273" s="126">
        <v>9</v>
      </c>
    </row>
    <row r="274" spans="1:6" ht="24">
      <c r="A274" s="197">
        <v>12</v>
      </c>
      <c r="B274" s="125" t="s">
        <v>1646</v>
      </c>
      <c r="C274" s="125" t="s">
        <v>1839</v>
      </c>
      <c r="D274" s="213">
        <f t="shared" si="6"/>
        <v>15.4</v>
      </c>
      <c r="E274" s="95" t="s">
        <v>2129</v>
      </c>
      <c r="F274" s="126">
        <v>14</v>
      </c>
    </row>
    <row r="275" spans="1:6" ht="24">
      <c r="A275" s="197">
        <v>13</v>
      </c>
      <c r="B275" s="125" t="s">
        <v>1646</v>
      </c>
      <c r="C275" s="125" t="s">
        <v>1840</v>
      </c>
      <c r="D275" s="213">
        <f t="shared" si="6"/>
        <v>22</v>
      </c>
      <c r="E275" s="95" t="s">
        <v>2130</v>
      </c>
      <c r="F275" s="126">
        <v>20</v>
      </c>
    </row>
    <row r="276" spans="1:6" ht="12.75">
      <c r="A276" s="197">
        <v>14</v>
      </c>
      <c r="B276" s="125" t="s">
        <v>1646</v>
      </c>
      <c r="C276" s="125" t="s">
        <v>1841</v>
      </c>
      <c r="D276" s="213">
        <f t="shared" si="6"/>
        <v>19.8</v>
      </c>
      <c r="E276" s="95" t="s">
        <v>269</v>
      </c>
      <c r="F276" s="126">
        <v>18</v>
      </c>
    </row>
    <row r="277" spans="1:6" ht="12.75">
      <c r="A277" s="197">
        <v>15</v>
      </c>
      <c r="B277" s="125" t="s">
        <v>1646</v>
      </c>
      <c r="C277" s="125" t="s">
        <v>270</v>
      </c>
      <c r="D277" s="213">
        <f t="shared" si="6"/>
        <v>19.8</v>
      </c>
      <c r="E277" s="95" t="s">
        <v>150</v>
      </c>
      <c r="F277" s="126">
        <v>18</v>
      </c>
    </row>
    <row r="278" spans="1:6" ht="24">
      <c r="A278" s="197">
        <v>16</v>
      </c>
      <c r="B278" s="125" t="s">
        <v>1646</v>
      </c>
      <c r="C278" s="125" t="s">
        <v>2339</v>
      </c>
      <c r="D278" s="213">
        <f t="shared" si="6"/>
        <v>1.98</v>
      </c>
      <c r="E278" s="95" t="s">
        <v>1586</v>
      </c>
      <c r="F278" s="126">
        <v>1.8</v>
      </c>
    </row>
    <row r="279" spans="1:6" ht="24">
      <c r="A279" s="197">
        <v>17</v>
      </c>
      <c r="B279" s="125" t="s">
        <v>1646</v>
      </c>
      <c r="C279" s="125" t="s">
        <v>1587</v>
      </c>
      <c r="D279" s="213">
        <f t="shared" si="6"/>
        <v>1.3199999999999998</v>
      </c>
      <c r="E279" s="95" t="s">
        <v>1588</v>
      </c>
      <c r="F279" s="126">
        <v>1.2</v>
      </c>
    </row>
    <row r="280" spans="1:6" ht="24" thickBot="1">
      <c r="A280" s="197">
        <v>18</v>
      </c>
      <c r="B280" s="131" t="s">
        <v>1646</v>
      </c>
      <c r="C280" s="131" t="s">
        <v>151</v>
      </c>
      <c r="D280" s="213">
        <f t="shared" si="6"/>
        <v>1.76</v>
      </c>
      <c r="E280" s="138" t="s">
        <v>2041</v>
      </c>
      <c r="F280" s="135">
        <v>1.6</v>
      </c>
    </row>
    <row r="281" spans="1:6" ht="13.5">
      <c r="A281" s="353" t="s">
        <v>2258</v>
      </c>
      <c r="B281" s="353"/>
      <c r="C281" s="353"/>
      <c r="D281" s="353"/>
      <c r="E281" s="353"/>
      <c r="F281" s="192"/>
    </row>
    <row r="282" spans="1:6" ht="36" thickBot="1">
      <c r="A282" s="198">
        <v>1</v>
      </c>
      <c r="B282" s="186" t="s">
        <v>1646</v>
      </c>
      <c r="C282" s="186" t="s">
        <v>292</v>
      </c>
      <c r="D282" s="215">
        <f t="shared" si="6"/>
        <v>7590</v>
      </c>
      <c r="E282" s="188" t="s">
        <v>2042</v>
      </c>
      <c r="F282" s="189">
        <v>6900</v>
      </c>
    </row>
    <row r="283" spans="1:6" ht="13.5">
      <c r="A283" s="361" t="s">
        <v>2260</v>
      </c>
      <c r="B283" s="362"/>
      <c r="C283" s="362"/>
      <c r="D283" s="362"/>
      <c r="E283" s="362"/>
      <c r="F283" s="20"/>
    </row>
    <row r="284" spans="1:6" ht="36">
      <c r="A284" s="197">
        <v>1</v>
      </c>
      <c r="B284" s="125" t="s">
        <v>1646</v>
      </c>
      <c r="C284" s="125" t="s">
        <v>534</v>
      </c>
      <c r="D284" s="212">
        <f t="shared" si="6"/>
        <v>24750</v>
      </c>
      <c r="E284" s="95" t="s">
        <v>535</v>
      </c>
      <c r="F284" s="126">
        <v>22500</v>
      </c>
    </row>
    <row r="285" spans="1:6" ht="36">
      <c r="A285" s="197">
        <v>2</v>
      </c>
      <c r="B285" s="125" t="s">
        <v>1646</v>
      </c>
      <c r="C285" s="125" t="s">
        <v>536</v>
      </c>
      <c r="D285" s="213">
        <f t="shared" si="6"/>
        <v>21670</v>
      </c>
      <c r="E285" s="95" t="s">
        <v>434</v>
      </c>
      <c r="F285" s="126">
        <v>19700</v>
      </c>
    </row>
    <row r="286" spans="1:6" ht="36">
      <c r="A286" s="197">
        <v>3</v>
      </c>
      <c r="B286" s="125" t="s">
        <v>1646</v>
      </c>
      <c r="C286" s="125" t="s">
        <v>435</v>
      </c>
      <c r="D286" s="213">
        <f t="shared" si="6"/>
        <v>14960</v>
      </c>
      <c r="E286" s="95" t="s">
        <v>873</v>
      </c>
      <c r="F286" s="126">
        <v>13600</v>
      </c>
    </row>
    <row r="287" spans="1:6" ht="36">
      <c r="A287" s="197">
        <v>4</v>
      </c>
      <c r="B287" s="125" t="s">
        <v>1646</v>
      </c>
      <c r="C287" s="125" t="s">
        <v>874</v>
      </c>
      <c r="D287" s="213">
        <f t="shared" si="6"/>
        <v>10780</v>
      </c>
      <c r="E287" s="95" t="s">
        <v>950</v>
      </c>
      <c r="F287" s="126">
        <v>9800</v>
      </c>
    </row>
    <row r="288" spans="1:6" ht="36">
      <c r="A288" s="197">
        <v>5</v>
      </c>
      <c r="B288" s="125" t="s">
        <v>1646</v>
      </c>
      <c r="C288" s="125" t="s">
        <v>951</v>
      </c>
      <c r="D288" s="213">
        <f t="shared" si="6"/>
        <v>9240</v>
      </c>
      <c r="E288" s="95" t="s">
        <v>1354</v>
      </c>
      <c r="F288" s="126">
        <v>8400</v>
      </c>
    </row>
    <row r="289" spans="1:6" ht="24">
      <c r="A289" s="197">
        <v>6</v>
      </c>
      <c r="B289" s="125" t="s">
        <v>1646</v>
      </c>
      <c r="C289" s="125" t="s">
        <v>1355</v>
      </c>
      <c r="D289" s="213">
        <f t="shared" si="6"/>
        <v>1870</v>
      </c>
      <c r="E289" s="95" t="s">
        <v>628</v>
      </c>
      <c r="F289" s="126">
        <v>1700</v>
      </c>
    </row>
    <row r="290" spans="1:6" ht="12.75">
      <c r="A290" s="197">
        <v>7</v>
      </c>
      <c r="B290" s="125" t="s">
        <v>1646</v>
      </c>
      <c r="C290" s="125" t="s">
        <v>629</v>
      </c>
      <c r="D290" s="213">
        <f t="shared" si="6"/>
        <v>10120</v>
      </c>
      <c r="E290" s="95" t="s">
        <v>1183</v>
      </c>
      <c r="F290" s="126">
        <v>9200</v>
      </c>
    </row>
    <row r="291" spans="1:6" ht="12.75">
      <c r="A291" s="197">
        <v>8</v>
      </c>
      <c r="B291" s="125" t="s">
        <v>1646</v>
      </c>
      <c r="C291" s="125" t="s">
        <v>1184</v>
      </c>
      <c r="D291" s="213">
        <f t="shared" si="6"/>
        <v>3300</v>
      </c>
      <c r="E291" s="95" t="s">
        <v>1185</v>
      </c>
      <c r="F291" s="126">
        <v>3000</v>
      </c>
    </row>
    <row r="292" spans="1:6" ht="12.75">
      <c r="A292" s="197">
        <v>9</v>
      </c>
      <c r="B292" s="125" t="s">
        <v>1646</v>
      </c>
      <c r="C292" s="125" t="s">
        <v>1186</v>
      </c>
      <c r="D292" s="213">
        <f t="shared" si="6"/>
        <v>748</v>
      </c>
      <c r="E292" s="95" t="s">
        <v>1187</v>
      </c>
      <c r="F292" s="126">
        <v>680</v>
      </c>
    </row>
    <row r="293" spans="1:6" ht="24" customHeight="1">
      <c r="A293" s="197">
        <v>10</v>
      </c>
      <c r="B293" s="125" t="s">
        <v>1646</v>
      </c>
      <c r="C293" s="125" t="s">
        <v>1188</v>
      </c>
      <c r="D293" s="213">
        <f t="shared" si="6"/>
        <v>2860</v>
      </c>
      <c r="E293" s="95" t="s">
        <v>1248</v>
      </c>
      <c r="F293" s="126">
        <v>2600</v>
      </c>
    </row>
    <row r="294" spans="1:6" ht="12.75">
      <c r="A294" s="197">
        <v>11</v>
      </c>
      <c r="B294" s="125" t="s">
        <v>1646</v>
      </c>
      <c r="C294" s="125" t="s">
        <v>1253</v>
      </c>
      <c r="D294" s="213">
        <f t="shared" si="6"/>
        <v>90.2</v>
      </c>
      <c r="E294" s="95" t="s">
        <v>1254</v>
      </c>
      <c r="F294" s="126">
        <v>82</v>
      </c>
    </row>
    <row r="295" spans="1:6" ht="26.25" customHeight="1">
      <c r="A295" s="197">
        <v>12</v>
      </c>
      <c r="B295" s="125" t="s">
        <v>1646</v>
      </c>
      <c r="C295" s="125" t="s">
        <v>1249</v>
      </c>
      <c r="D295" s="212">
        <f t="shared" si="6"/>
        <v>1540</v>
      </c>
      <c r="E295" s="95" t="s">
        <v>1250</v>
      </c>
      <c r="F295" s="126">
        <v>1400</v>
      </c>
    </row>
    <row r="296" spans="1:6" ht="24">
      <c r="A296" s="197">
        <v>13</v>
      </c>
      <c r="B296" s="125" t="s">
        <v>1646</v>
      </c>
      <c r="C296" s="125" t="s">
        <v>1251</v>
      </c>
      <c r="D296" s="212">
        <f t="shared" si="6"/>
        <v>26.4</v>
      </c>
      <c r="E296" s="95" t="s">
        <v>1252</v>
      </c>
      <c r="F296" s="126">
        <v>24</v>
      </c>
    </row>
    <row r="297" spans="1:6" ht="12.75" customHeight="1">
      <c r="A297" s="197">
        <v>14</v>
      </c>
      <c r="B297" s="125" t="s">
        <v>1646</v>
      </c>
      <c r="C297" s="125" t="s">
        <v>1255</v>
      </c>
      <c r="D297" s="212">
        <f t="shared" si="6"/>
        <v>170.5</v>
      </c>
      <c r="E297" s="95" t="s">
        <v>1256</v>
      </c>
      <c r="F297" s="126">
        <v>155</v>
      </c>
    </row>
    <row r="298" spans="1:6" ht="12.75">
      <c r="A298" s="197">
        <v>15</v>
      </c>
      <c r="B298" s="125" t="s">
        <v>1646</v>
      </c>
      <c r="C298" s="125" t="s">
        <v>1257</v>
      </c>
      <c r="D298" s="212">
        <f t="shared" si="6"/>
        <v>671</v>
      </c>
      <c r="E298" s="95" t="s">
        <v>2239</v>
      </c>
      <c r="F298" s="126">
        <v>610</v>
      </c>
    </row>
    <row r="299" spans="1:6" ht="12.75">
      <c r="A299" s="197">
        <v>16</v>
      </c>
      <c r="B299" s="125" t="s">
        <v>1646</v>
      </c>
      <c r="C299" s="125" t="s">
        <v>2240</v>
      </c>
      <c r="D299" s="213">
        <f t="shared" si="6"/>
        <v>1188</v>
      </c>
      <c r="E299" s="95" t="s">
        <v>243</v>
      </c>
      <c r="F299" s="126">
        <v>1080</v>
      </c>
    </row>
    <row r="300" spans="1:6" ht="12.75">
      <c r="A300" s="197">
        <v>17</v>
      </c>
      <c r="B300" s="125" t="s">
        <v>244</v>
      </c>
      <c r="C300" s="125" t="s">
        <v>245</v>
      </c>
      <c r="D300" s="212">
        <f t="shared" si="6"/>
        <v>1199</v>
      </c>
      <c r="E300" s="95" t="s">
        <v>246</v>
      </c>
      <c r="F300" s="126">
        <v>1090</v>
      </c>
    </row>
    <row r="301" spans="1:6" ht="36" thickBot="1">
      <c r="A301" s="198">
        <v>18</v>
      </c>
      <c r="B301" s="186" t="s">
        <v>1646</v>
      </c>
      <c r="C301" s="186" t="s">
        <v>247</v>
      </c>
      <c r="D301" s="215"/>
      <c r="E301" s="188" t="s">
        <v>2131</v>
      </c>
      <c r="F301" s="135" t="s">
        <v>2485</v>
      </c>
    </row>
    <row r="302" spans="1:6" ht="13.5">
      <c r="A302" s="353" t="s">
        <v>2262</v>
      </c>
      <c r="B302" s="353"/>
      <c r="C302" s="353"/>
      <c r="D302" s="353"/>
      <c r="E302" s="353"/>
      <c r="F302" s="20"/>
    </row>
    <row r="303" spans="1:6" ht="36">
      <c r="A303" s="197">
        <v>1</v>
      </c>
      <c r="B303" s="125" t="s">
        <v>1646</v>
      </c>
      <c r="C303" s="182" t="s">
        <v>2132</v>
      </c>
      <c r="D303" s="212">
        <f t="shared" si="6"/>
        <v>1045</v>
      </c>
      <c r="E303" s="139" t="s">
        <v>2126</v>
      </c>
      <c r="F303" s="127">
        <v>950</v>
      </c>
    </row>
    <row r="304" spans="1:6" ht="24">
      <c r="A304" s="197">
        <v>2</v>
      </c>
      <c r="B304" s="125" t="s">
        <v>1646</v>
      </c>
      <c r="C304" s="182" t="s">
        <v>2127</v>
      </c>
      <c r="D304" s="213">
        <f t="shared" si="6"/>
        <v>242</v>
      </c>
      <c r="E304" s="139" t="s">
        <v>1136</v>
      </c>
      <c r="F304" s="127">
        <v>220</v>
      </c>
    </row>
    <row r="305" spans="1:6" ht="12.75">
      <c r="A305" s="197">
        <v>3</v>
      </c>
      <c r="B305" s="125" t="s">
        <v>1646</v>
      </c>
      <c r="C305" s="182" t="s">
        <v>2475</v>
      </c>
      <c r="D305" s="213">
        <f t="shared" si="6"/>
        <v>242</v>
      </c>
      <c r="E305" s="139" t="s">
        <v>1137</v>
      </c>
      <c r="F305" s="127">
        <v>220</v>
      </c>
    </row>
    <row r="306" spans="1:6" ht="24">
      <c r="A306" s="197">
        <v>4</v>
      </c>
      <c r="B306" s="125" t="s">
        <v>1646</v>
      </c>
      <c r="C306" s="182" t="s">
        <v>124</v>
      </c>
      <c r="D306" s="213">
        <f t="shared" si="6"/>
        <v>33</v>
      </c>
      <c r="E306" s="139" t="s">
        <v>717</v>
      </c>
      <c r="F306" s="127">
        <v>30</v>
      </c>
    </row>
    <row r="307" spans="1:6" ht="13.5" thickBot="1">
      <c r="A307" s="197">
        <v>5</v>
      </c>
      <c r="B307" s="131" t="s">
        <v>1646</v>
      </c>
      <c r="C307" s="183" t="s">
        <v>301</v>
      </c>
      <c r="D307" s="213">
        <f t="shared" si="6"/>
        <v>231</v>
      </c>
      <c r="E307" s="138" t="s">
        <v>718</v>
      </c>
      <c r="F307" s="133">
        <v>210</v>
      </c>
    </row>
    <row r="308" spans="1:6" ht="13.5">
      <c r="A308" s="353" t="s">
        <v>2251</v>
      </c>
      <c r="B308" s="353"/>
      <c r="C308" s="353"/>
      <c r="D308" s="353"/>
      <c r="E308" s="353"/>
      <c r="F308" s="20"/>
    </row>
    <row r="309" spans="1:6" ht="36">
      <c r="A309" s="197">
        <v>1</v>
      </c>
      <c r="B309" s="125" t="s">
        <v>2281</v>
      </c>
      <c r="C309" s="125" t="s">
        <v>1013</v>
      </c>
      <c r="D309" s="212">
        <f t="shared" si="6"/>
        <v>42.9</v>
      </c>
      <c r="E309" s="95" t="s">
        <v>1898</v>
      </c>
      <c r="F309" s="127">
        <v>39</v>
      </c>
    </row>
    <row r="310" spans="1:6" ht="24">
      <c r="A310" s="197">
        <v>2</v>
      </c>
      <c r="B310" s="125" t="s">
        <v>1263</v>
      </c>
      <c r="C310" s="125" t="s">
        <v>1264</v>
      </c>
      <c r="D310" s="213">
        <f t="shared" si="6"/>
        <v>213.4</v>
      </c>
      <c r="E310" s="95" t="s">
        <v>169</v>
      </c>
      <c r="F310" s="126">
        <v>194</v>
      </c>
    </row>
    <row r="311" spans="1:6" ht="36" thickBot="1">
      <c r="A311" s="197">
        <v>3</v>
      </c>
      <c r="B311" s="125" t="s">
        <v>1646</v>
      </c>
      <c r="C311" s="125" t="s">
        <v>170</v>
      </c>
      <c r="D311" s="213">
        <f t="shared" si="6"/>
        <v>15510</v>
      </c>
      <c r="E311" s="95" t="s">
        <v>236</v>
      </c>
      <c r="F311" s="126">
        <v>14100</v>
      </c>
    </row>
    <row r="312" spans="1:6" ht="13.5">
      <c r="A312" s="354" t="s">
        <v>2247</v>
      </c>
      <c r="B312" s="353"/>
      <c r="C312" s="353"/>
      <c r="D312" s="353"/>
      <c r="E312" s="353"/>
      <c r="F312" s="279"/>
    </row>
    <row r="313" spans="1:6" ht="36" thickBot="1">
      <c r="A313" s="197">
        <v>1</v>
      </c>
      <c r="B313" s="95" t="s">
        <v>761</v>
      </c>
      <c r="C313" s="125" t="s">
        <v>361</v>
      </c>
      <c r="D313" s="212">
        <f aca="true" t="shared" si="7" ref="D313:D320">SUM(F486,(F486/100*10))</f>
        <v>64.9</v>
      </c>
      <c r="E313" s="139" t="s">
        <v>616</v>
      </c>
      <c r="F313" s="194"/>
    </row>
    <row r="314" spans="1:6" s="140" customFormat="1" ht="24">
      <c r="A314" s="197">
        <v>2</v>
      </c>
      <c r="B314" s="95" t="s">
        <v>727</v>
      </c>
      <c r="C314" s="161" t="s">
        <v>617</v>
      </c>
      <c r="D314" s="213">
        <f t="shared" si="7"/>
        <v>64.9</v>
      </c>
      <c r="E314" s="158" t="s">
        <v>1521</v>
      </c>
      <c r="F314" s="191"/>
    </row>
    <row r="315" spans="1:6" ht="24">
      <c r="A315" s="197">
        <v>3</v>
      </c>
      <c r="B315" s="95" t="s">
        <v>727</v>
      </c>
      <c r="C315" s="125" t="s">
        <v>1522</v>
      </c>
      <c r="D315" s="213">
        <f t="shared" si="7"/>
        <v>86.9</v>
      </c>
      <c r="E315" s="95" t="s">
        <v>1595</v>
      </c>
      <c r="F315" s="141">
        <v>39</v>
      </c>
    </row>
    <row r="316" spans="1:6" ht="36">
      <c r="A316" s="197">
        <v>4</v>
      </c>
      <c r="B316" s="95" t="s">
        <v>727</v>
      </c>
      <c r="C316" s="161" t="s">
        <v>1523</v>
      </c>
      <c r="D316" s="213">
        <f t="shared" si="7"/>
        <v>97.9</v>
      </c>
      <c r="E316" s="158" t="s">
        <v>1597</v>
      </c>
      <c r="F316" s="141">
        <v>15.5</v>
      </c>
    </row>
    <row r="317" spans="1:6" ht="24">
      <c r="A317" s="197">
        <v>5</v>
      </c>
      <c r="B317" s="95" t="s">
        <v>727</v>
      </c>
      <c r="C317" s="161" t="s">
        <v>2277</v>
      </c>
      <c r="D317" s="213">
        <f t="shared" si="7"/>
        <v>121</v>
      </c>
      <c r="E317" s="158" t="s">
        <v>2278</v>
      </c>
      <c r="F317" s="141">
        <v>6.9</v>
      </c>
    </row>
    <row r="318" spans="1:6" ht="36">
      <c r="A318" s="197">
        <v>6</v>
      </c>
      <c r="B318" s="95" t="s">
        <v>727</v>
      </c>
      <c r="C318" s="161" t="s">
        <v>2279</v>
      </c>
      <c r="D318" s="213">
        <f t="shared" si="7"/>
        <v>121</v>
      </c>
      <c r="E318" s="158" t="s">
        <v>135</v>
      </c>
      <c r="F318" s="141">
        <v>6.9</v>
      </c>
    </row>
    <row r="319" spans="1:6" ht="24">
      <c r="A319" s="197">
        <v>7</v>
      </c>
      <c r="B319" s="95" t="s">
        <v>727</v>
      </c>
      <c r="C319" s="161" t="s">
        <v>136</v>
      </c>
      <c r="D319" s="213">
        <f t="shared" si="7"/>
        <v>132</v>
      </c>
      <c r="E319" s="158" t="s">
        <v>1596</v>
      </c>
      <c r="F319" s="141">
        <v>7.5</v>
      </c>
    </row>
    <row r="320" spans="1:6" ht="24">
      <c r="A320" s="197">
        <v>8</v>
      </c>
      <c r="B320" s="95" t="s">
        <v>727</v>
      </c>
      <c r="C320" s="125" t="s">
        <v>1010</v>
      </c>
      <c r="D320" s="212">
        <f t="shared" si="7"/>
        <v>165</v>
      </c>
      <c r="E320" s="95" t="s">
        <v>1011</v>
      </c>
      <c r="F320" s="141">
        <v>23</v>
      </c>
    </row>
    <row r="321" spans="1:6" ht="18" thickBot="1">
      <c r="A321" s="196" t="s">
        <v>1893</v>
      </c>
      <c r="C321" s="194"/>
      <c r="D321" s="216"/>
      <c r="E321" s="194"/>
      <c r="F321" s="141">
        <v>5.9</v>
      </c>
    </row>
    <row r="322" spans="1:6" ht="13.5">
      <c r="A322" s="365" t="s">
        <v>340</v>
      </c>
      <c r="B322" s="365"/>
      <c r="C322" s="365"/>
      <c r="D322" s="365"/>
      <c r="E322" s="365"/>
      <c r="F322" s="149">
        <v>7.9</v>
      </c>
    </row>
    <row r="323" spans="1:6" ht="36">
      <c r="A323" s="197">
        <v>1</v>
      </c>
      <c r="B323" s="95" t="s">
        <v>2281</v>
      </c>
      <c r="C323" s="125" t="s">
        <v>1013</v>
      </c>
      <c r="D323" s="212">
        <f aca="true" t="shared" si="8" ref="D323:D329">SUM(F315,(F315/100*10))</f>
        <v>42.9</v>
      </c>
      <c r="E323" s="95" t="s">
        <v>1898</v>
      </c>
      <c r="F323" s="149">
        <v>1.7</v>
      </c>
    </row>
    <row r="324" spans="1:6" ht="36">
      <c r="A324" s="197">
        <v>2</v>
      </c>
      <c r="B324" s="95" t="s">
        <v>251</v>
      </c>
      <c r="C324" s="125" t="s">
        <v>1899</v>
      </c>
      <c r="D324" s="213">
        <f t="shared" si="8"/>
        <v>17.05</v>
      </c>
      <c r="E324" s="95" t="s">
        <v>237</v>
      </c>
      <c r="F324" s="149">
        <v>80</v>
      </c>
    </row>
    <row r="325" spans="1:6" ht="24">
      <c r="A325" s="197">
        <v>3</v>
      </c>
      <c r="B325" s="95" t="s">
        <v>251</v>
      </c>
      <c r="C325" s="125" t="s">
        <v>2171</v>
      </c>
      <c r="D325" s="213">
        <f t="shared" si="8"/>
        <v>7.590000000000001</v>
      </c>
      <c r="E325" s="95" t="s">
        <v>2318</v>
      </c>
      <c r="F325" s="149">
        <v>160</v>
      </c>
    </row>
    <row r="326" spans="1:6" ht="24">
      <c r="A326" s="197">
        <v>4</v>
      </c>
      <c r="B326" s="95" t="s">
        <v>251</v>
      </c>
      <c r="C326" s="125" t="s">
        <v>2319</v>
      </c>
      <c r="D326" s="213">
        <f t="shared" si="8"/>
        <v>7.590000000000001</v>
      </c>
      <c r="E326" s="95" t="s">
        <v>2194</v>
      </c>
      <c r="F326" s="149">
        <v>62</v>
      </c>
    </row>
    <row r="327" spans="1:6" ht="12.75">
      <c r="A327" s="197">
        <v>5</v>
      </c>
      <c r="B327" s="95" t="s">
        <v>251</v>
      </c>
      <c r="C327" s="125" t="s">
        <v>2195</v>
      </c>
      <c r="D327" s="213">
        <f t="shared" si="8"/>
        <v>8.25</v>
      </c>
      <c r="E327" s="95" t="s">
        <v>1456</v>
      </c>
      <c r="F327" s="149">
        <v>70</v>
      </c>
    </row>
    <row r="328" spans="1:6" ht="24">
      <c r="A328" s="197">
        <v>6</v>
      </c>
      <c r="B328" s="95" t="s">
        <v>251</v>
      </c>
      <c r="C328" s="125" t="s">
        <v>2415</v>
      </c>
      <c r="D328" s="213">
        <f t="shared" si="8"/>
        <v>25.3</v>
      </c>
      <c r="E328" s="95" t="s">
        <v>2416</v>
      </c>
      <c r="F328" s="149">
        <v>120</v>
      </c>
    </row>
    <row r="329" spans="1:6" ht="24">
      <c r="A329" s="197">
        <v>7</v>
      </c>
      <c r="B329" s="95" t="s">
        <v>251</v>
      </c>
      <c r="C329" s="125" t="s">
        <v>2417</v>
      </c>
      <c r="D329" s="213">
        <f t="shared" si="8"/>
        <v>6.49</v>
      </c>
      <c r="E329" s="95" t="s">
        <v>977</v>
      </c>
      <c r="F329" s="149">
        <v>18</v>
      </c>
    </row>
    <row r="330" spans="1:6" ht="24">
      <c r="A330" s="197">
        <v>8</v>
      </c>
      <c r="B330" s="95" t="s">
        <v>251</v>
      </c>
      <c r="C330" s="125" t="s">
        <v>978</v>
      </c>
      <c r="D330" s="213">
        <f aca="true" t="shared" si="9" ref="D330:D388">SUM(F321,(F321/100*10))</f>
        <v>6.49</v>
      </c>
      <c r="E330" s="95" t="s">
        <v>977</v>
      </c>
      <c r="F330" s="141">
        <v>8</v>
      </c>
    </row>
    <row r="331" spans="1:6" ht="12.75">
      <c r="A331" s="197">
        <v>9</v>
      </c>
      <c r="B331" s="95" t="s">
        <v>251</v>
      </c>
      <c r="C331" s="161" t="s">
        <v>238</v>
      </c>
      <c r="D331" s="213">
        <f t="shared" si="9"/>
        <v>8.690000000000001</v>
      </c>
      <c r="E331" s="158" t="s">
        <v>239</v>
      </c>
      <c r="F331" s="141">
        <v>1</v>
      </c>
    </row>
    <row r="332" spans="1:6" ht="24">
      <c r="A332" s="197">
        <v>10</v>
      </c>
      <c r="B332" s="95" t="s">
        <v>979</v>
      </c>
      <c r="C332" s="161" t="s">
        <v>240</v>
      </c>
      <c r="D332" s="213">
        <f t="shared" si="9"/>
        <v>1.8699999999999999</v>
      </c>
      <c r="E332" s="158" t="s">
        <v>660</v>
      </c>
      <c r="F332" s="141">
        <v>1</v>
      </c>
    </row>
    <row r="333" spans="1:6" ht="24">
      <c r="A333" s="197">
        <v>11</v>
      </c>
      <c r="B333" s="95" t="s">
        <v>1624</v>
      </c>
      <c r="C333" s="161" t="s">
        <v>241</v>
      </c>
      <c r="D333" s="213">
        <f t="shared" si="9"/>
        <v>88</v>
      </c>
      <c r="E333" s="158" t="s">
        <v>242</v>
      </c>
      <c r="F333" s="142">
        <v>59</v>
      </c>
    </row>
    <row r="334" spans="1:6" ht="24" thickBot="1">
      <c r="A334" s="197">
        <v>12</v>
      </c>
      <c r="B334" s="95" t="s">
        <v>1624</v>
      </c>
      <c r="C334" s="161" t="s">
        <v>228</v>
      </c>
      <c r="D334" s="213">
        <f t="shared" si="9"/>
        <v>176</v>
      </c>
      <c r="E334" s="158" t="s">
        <v>229</v>
      </c>
      <c r="F334" s="143">
        <v>5.4</v>
      </c>
    </row>
    <row r="335" spans="1:6" ht="24">
      <c r="A335" s="197">
        <v>13</v>
      </c>
      <c r="B335" s="95" t="s">
        <v>1624</v>
      </c>
      <c r="C335" s="161" t="s">
        <v>230</v>
      </c>
      <c r="D335" s="213">
        <f t="shared" si="9"/>
        <v>68.2</v>
      </c>
      <c r="E335" s="158" t="s">
        <v>618</v>
      </c>
      <c r="F335" s="20"/>
    </row>
    <row r="336" spans="1:6" ht="24">
      <c r="A336" s="197">
        <v>14</v>
      </c>
      <c r="B336" s="95" t="s">
        <v>1624</v>
      </c>
      <c r="C336" s="161" t="s">
        <v>619</v>
      </c>
      <c r="D336" s="212">
        <f t="shared" si="9"/>
        <v>77</v>
      </c>
      <c r="E336" s="158" t="s">
        <v>620</v>
      </c>
      <c r="F336" s="141">
        <v>750</v>
      </c>
    </row>
    <row r="337" spans="1:6" ht="24">
      <c r="A337" s="197">
        <v>15</v>
      </c>
      <c r="B337" s="95" t="s">
        <v>1624</v>
      </c>
      <c r="C337" s="161" t="s">
        <v>621</v>
      </c>
      <c r="D337" s="212">
        <f t="shared" si="9"/>
        <v>132</v>
      </c>
      <c r="E337" s="158" t="s">
        <v>95</v>
      </c>
      <c r="F337" s="141">
        <v>890</v>
      </c>
    </row>
    <row r="338" spans="1:6" ht="24">
      <c r="A338" s="197">
        <v>16</v>
      </c>
      <c r="B338" s="95" t="s">
        <v>1624</v>
      </c>
      <c r="C338" s="161" t="s">
        <v>96</v>
      </c>
      <c r="D338" s="213">
        <f t="shared" si="9"/>
        <v>19.8</v>
      </c>
      <c r="E338" s="158" t="s">
        <v>97</v>
      </c>
      <c r="F338" s="141">
        <v>210</v>
      </c>
    </row>
    <row r="339" spans="1:6" ht="24">
      <c r="A339" s="197">
        <v>17</v>
      </c>
      <c r="B339" s="95" t="s">
        <v>980</v>
      </c>
      <c r="C339" s="125" t="s">
        <v>981</v>
      </c>
      <c r="D339" s="213">
        <f t="shared" si="9"/>
        <v>8.8</v>
      </c>
      <c r="E339" s="95" t="s">
        <v>962</v>
      </c>
      <c r="F339" s="141">
        <v>16</v>
      </c>
    </row>
    <row r="340" spans="1:6" ht="12.75">
      <c r="A340" s="197">
        <v>18</v>
      </c>
      <c r="B340" s="95" t="s">
        <v>980</v>
      </c>
      <c r="C340" s="125" t="s">
        <v>963</v>
      </c>
      <c r="D340" s="213">
        <f t="shared" si="9"/>
        <v>1.1</v>
      </c>
      <c r="E340" s="95" t="s">
        <v>964</v>
      </c>
      <c r="F340" s="141">
        <v>80</v>
      </c>
    </row>
    <row r="341" spans="1:6" ht="12.75">
      <c r="A341" s="197">
        <v>19</v>
      </c>
      <c r="B341" s="95" t="s">
        <v>980</v>
      </c>
      <c r="C341" s="125" t="s">
        <v>965</v>
      </c>
      <c r="D341" s="213">
        <f t="shared" si="9"/>
        <v>1.1</v>
      </c>
      <c r="E341" s="95" t="s">
        <v>1667</v>
      </c>
      <c r="F341" s="141">
        <v>14</v>
      </c>
    </row>
    <row r="342" spans="1:6" ht="48">
      <c r="A342" s="197">
        <v>20</v>
      </c>
      <c r="B342" s="95" t="s">
        <v>98</v>
      </c>
      <c r="C342" s="125" t="s">
        <v>1669</v>
      </c>
      <c r="D342" s="212">
        <f t="shared" si="9"/>
        <v>64.9</v>
      </c>
      <c r="E342" s="95" t="s">
        <v>1642</v>
      </c>
      <c r="F342" s="141">
        <v>63</v>
      </c>
    </row>
    <row r="343" spans="1:6" ht="13.5" thickBot="1">
      <c r="A343" s="198">
        <v>21</v>
      </c>
      <c r="B343" s="188" t="s">
        <v>1668</v>
      </c>
      <c r="C343" s="186" t="s">
        <v>1643</v>
      </c>
      <c r="D343" s="215">
        <f t="shared" si="9"/>
        <v>5.94</v>
      </c>
      <c r="E343" s="188" t="s">
        <v>1644</v>
      </c>
      <c r="F343" s="141">
        <v>153</v>
      </c>
    </row>
    <row r="344" spans="1:6" ht="13.5">
      <c r="A344" s="361" t="s">
        <v>2246</v>
      </c>
      <c r="B344" s="362"/>
      <c r="C344" s="362"/>
      <c r="D344" s="362"/>
      <c r="E344" s="362"/>
      <c r="F344" s="141">
        <v>24</v>
      </c>
    </row>
    <row r="345" spans="1:6" ht="36" thickBot="1">
      <c r="A345" s="197">
        <v>1</v>
      </c>
      <c r="B345" s="95" t="s">
        <v>1624</v>
      </c>
      <c r="C345" s="125" t="s">
        <v>143</v>
      </c>
      <c r="D345" s="212">
        <f t="shared" si="9"/>
        <v>825</v>
      </c>
      <c r="E345" s="139" t="s">
        <v>1896</v>
      </c>
      <c r="F345" s="144">
        <v>25</v>
      </c>
    </row>
    <row r="346" spans="1:6" ht="13.5" customHeight="1">
      <c r="A346" s="197">
        <v>2</v>
      </c>
      <c r="B346" s="95" t="s">
        <v>980</v>
      </c>
      <c r="C346" s="125" t="s">
        <v>661</v>
      </c>
      <c r="D346" s="213">
        <f t="shared" si="9"/>
        <v>979</v>
      </c>
      <c r="E346" s="95" t="s">
        <v>1100</v>
      </c>
      <c r="F346" s="248"/>
    </row>
    <row r="347" spans="1:6" ht="36">
      <c r="A347" s="197">
        <v>3</v>
      </c>
      <c r="B347" s="95" t="s">
        <v>1624</v>
      </c>
      <c r="C347" s="125" t="s">
        <v>1866</v>
      </c>
      <c r="D347" s="213">
        <f t="shared" si="9"/>
        <v>231</v>
      </c>
      <c r="E347" s="95" t="s">
        <v>1813</v>
      </c>
      <c r="F347" s="141">
        <v>11</v>
      </c>
    </row>
    <row r="348" spans="1:6" ht="12.75">
      <c r="A348" s="197">
        <v>4</v>
      </c>
      <c r="B348" s="95" t="s">
        <v>1624</v>
      </c>
      <c r="C348" s="125" t="s">
        <v>1867</v>
      </c>
      <c r="D348" s="213">
        <f t="shared" si="9"/>
        <v>17.6</v>
      </c>
      <c r="E348" s="95" t="s">
        <v>1814</v>
      </c>
      <c r="F348" s="141">
        <v>13</v>
      </c>
    </row>
    <row r="349" spans="1:6" ht="24">
      <c r="A349" s="197">
        <v>5</v>
      </c>
      <c r="B349" s="95" t="s">
        <v>1624</v>
      </c>
      <c r="C349" s="125" t="s">
        <v>1868</v>
      </c>
      <c r="D349" s="213">
        <f t="shared" si="9"/>
        <v>88</v>
      </c>
      <c r="E349" s="95" t="s">
        <v>1815</v>
      </c>
      <c r="F349" s="141">
        <v>14</v>
      </c>
    </row>
    <row r="350" spans="1:6" ht="12.75">
      <c r="A350" s="197">
        <v>6</v>
      </c>
      <c r="B350" s="95" t="s">
        <v>1624</v>
      </c>
      <c r="C350" s="125" t="s">
        <v>1869</v>
      </c>
      <c r="D350" s="213">
        <f t="shared" si="9"/>
        <v>15.4</v>
      </c>
      <c r="E350" s="95" t="s">
        <v>27</v>
      </c>
      <c r="F350" s="141">
        <v>24</v>
      </c>
    </row>
    <row r="351" spans="1:6" ht="24">
      <c r="A351" s="197">
        <v>7</v>
      </c>
      <c r="B351" s="95" t="s">
        <v>1624</v>
      </c>
      <c r="C351" s="125" t="s">
        <v>28</v>
      </c>
      <c r="D351" s="213">
        <f t="shared" si="9"/>
        <v>69.3</v>
      </c>
      <c r="E351" s="95" t="s">
        <v>940</v>
      </c>
      <c r="F351" s="141">
        <v>15</v>
      </c>
    </row>
    <row r="352" spans="1:6" ht="24">
      <c r="A352" s="197">
        <v>8</v>
      </c>
      <c r="B352" s="95" t="s">
        <v>1624</v>
      </c>
      <c r="C352" s="125" t="s">
        <v>941</v>
      </c>
      <c r="D352" s="213">
        <f t="shared" si="9"/>
        <v>168.3</v>
      </c>
      <c r="E352" s="95" t="s">
        <v>1816</v>
      </c>
      <c r="F352" s="141">
        <v>16</v>
      </c>
    </row>
    <row r="353" spans="1:6" ht="12.75">
      <c r="A353" s="197">
        <v>9</v>
      </c>
      <c r="B353" s="95" t="s">
        <v>1624</v>
      </c>
      <c r="C353" s="125" t="s">
        <v>942</v>
      </c>
      <c r="D353" s="213">
        <f t="shared" si="9"/>
        <v>26.4</v>
      </c>
      <c r="E353" s="95" t="s">
        <v>943</v>
      </c>
      <c r="F353" s="141">
        <v>16</v>
      </c>
    </row>
    <row r="354" spans="1:6" ht="24" thickBot="1">
      <c r="A354" s="251">
        <v>10</v>
      </c>
      <c r="B354" s="132" t="s">
        <v>1668</v>
      </c>
      <c r="C354" s="131" t="s">
        <v>944</v>
      </c>
      <c r="D354" s="252">
        <f t="shared" si="9"/>
        <v>27.5</v>
      </c>
      <c r="E354" s="132" t="s">
        <v>614</v>
      </c>
      <c r="F354" s="141">
        <v>17</v>
      </c>
    </row>
    <row r="355" spans="1:6" ht="13.5">
      <c r="A355" s="340" t="s">
        <v>1563</v>
      </c>
      <c r="B355" s="366"/>
      <c r="C355" s="366"/>
      <c r="D355" s="366"/>
      <c r="E355" s="366"/>
      <c r="F355" s="141">
        <v>10</v>
      </c>
    </row>
    <row r="356" spans="1:6" ht="36">
      <c r="A356" s="197">
        <v>1</v>
      </c>
      <c r="B356" s="95" t="s">
        <v>1624</v>
      </c>
      <c r="C356" s="180">
        <v>2250</v>
      </c>
      <c r="D356" s="212">
        <f t="shared" si="9"/>
        <v>12.1</v>
      </c>
      <c r="E356" s="95" t="s">
        <v>2517</v>
      </c>
      <c r="F356" s="141">
        <v>10</v>
      </c>
    </row>
    <row r="357" spans="1:6" ht="12.75">
      <c r="A357" s="197">
        <v>2</v>
      </c>
      <c r="B357" s="95" t="s">
        <v>1624</v>
      </c>
      <c r="C357" s="125" t="s">
        <v>749</v>
      </c>
      <c r="D357" s="213">
        <f t="shared" si="9"/>
        <v>14.3</v>
      </c>
      <c r="E357" s="95" t="s">
        <v>130</v>
      </c>
      <c r="F357" s="141">
        <v>12</v>
      </c>
    </row>
    <row r="358" spans="1:6" ht="12.75">
      <c r="A358" s="197">
        <v>3</v>
      </c>
      <c r="B358" s="95" t="s">
        <v>1624</v>
      </c>
      <c r="C358" s="125" t="s">
        <v>131</v>
      </c>
      <c r="D358" s="213">
        <f t="shared" si="9"/>
        <v>15.4</v>
      </c>
      <c r="E358" s="95" t="s">
        <v>171</v>
      </c>
      <c r="F358" s="141">
        <v>33</v>
      </c>
    </row>
    <row r="359" spans="1:6" ht="12.75">
      <c r="A359" s="197">
        <v>4</v>
      </c>
      <c r="B359" s="95" t="s">
        <v>1624</v>
      </c>
      <c r="C359" s="125" t="s">
        <v>172</v>
      </c>
      <c r="D359" s="213">
        <f t="shared" si="9"/>
        <v>26.4</v>
      </c>
      <c r="E359" s="95" t="s">
        <v>2211</v>
      </c>
      <c r="F359" s="141">
        <v>7.6</v>
      </c>
    </row>
    <row r="360" spans="1:6" ht="12.75">
      <c r="A360" s="197">
        <v>5</v>
      </c>
      <c r="B360" s="95" t="s">
        <v>1624</v>
      </c>
      <c r="C360" s="125" t="s">
        <v>2212</v>
      </c>
      <c r="D360" s="213">
        <f t="shared" si="9"/>
        <v>16.5</v>
      </c>
      <c r="E360" s="95" t="s">
        <v>2213</v>
      </c>
      <c r="F360" s="141">
        <v>11.6</v>
      </c>
    </row>
    <row r="361" spans="1:6" ht="12.75">
      <c r="A361" s="197">
        <v>6</v>
      </c>
      <c r="B361" s="95" t="s">
        <v>1624</v>
      </c>
      <c r="C361" s="125" t="s">
        <v>2214</v>
      </c>
      <c r="D361" s="213">
        <f t="shared" si="9"/>
        <v>17.6</v>
      </c>
      <c r="E361" s="95" t="s">
        <v>2215</v>
      </c>
      <c r="F361" s="141">
        <v>15</v>
      </c>
    </row>
    <row r="362" spans="1:6" ht="12.75">
      <c r="A362" s="197">
        <v>7</v>
      </c>
      <c r="B362" s="95" t="s">
        <v>1624</v>
      </c>
      <c r="C362" s="125" t="s">
        <v>2216</v>
      </c>
      <c r="D362" s="213">
        <f t="shared" si="9"/>
        <v>17.6</v>
      </c>
      <c r="E362" s="95" t="s">
        <v>1717</v>
      </c>
      <c r="F362" s="141">
        <v>19</v>
      </c>
    </row>
    <row r="363" spans="1:6" ht="15" customHeight="1">
      <c r="A363" s="197">
        <v>8</v>
      </c>
      <c r="B363" s="95" t="s">
        <v>1624</v>
      </c>
      <c r="C363" s="125" t="s">
        <v>1718</v>
      </c>
      <c r="D363" s="213">
        <f t="shared" si="9"/>
        <v>18.7</v>
      </c>
      <c r="E363" s="95" t="s">
        <v>1719</v>
      </c>
      <c r="F363" s="141">
        <v>19</v>
      </c>
    </row>
    <row r="364" spans="1:6" ht="12.75">
      <c r="A364" s="197">
        <v>9</v>
      </c>
      <c r="B364" s="95" t="s">
        <v>1624</v>
      </c>
      <c r="C364" s="125" t="s">
        <v>1720</v>
      </c>
      <c r="D364" s="213">
        <f t="shared" si="9"/>
        <v>11</v>
      </c>
      <c r="E364" s="95" t="s">
        <v>1270</v>
      </c>
      <c r="F364" s="141">
        <v>21</v>
      </c>
    </row>
    <row r="365" spans="1:6" ht="12.75">
      <c r="A365" s="197">
        <v>10</v>
      </c>
      <c r="B365" s="95" t="s">
        <v>1624</v>
      </c>
      <c r="C365" s="125" t="s">
        <v>1271</v>
      </c>
      <c r="D365" s="213">
        <f t="shared" si="9"/>
        <v>11</v>
      </c>
      <c r="E365" s="95" t="s">
        <v>1272</v>
      </c>
      <c r="F365" s="141">
        <v>24</v>
      </c>
    </row>
    <row r="366" spans="1:6" ht="12.75">
      <c r="A366" s="197">
        <v>11</v>
      </c>
      <c r="B366" s="95" t="s">
        <v>1624</v>
      </c>
      <c r="C366" s="125" t="s">
        <v>1273</v>
      </c>
      <c r="D366" s="213">
        <f t="shared" si="9"/>
        <v>13.2</v>
      </c>
      <c r="E366" s="95" t="s">
        <v>296</v>
      </c>
      <c r="F366" s="141">
        <v>24</v>
      </c>
    </row>
    <row r="367" spans="1:6" ht="12.75">
      <c r="A367" s="197">
        <v>12</v>
      </c>
      <c r="B367" s="95" t="s">
        <v>1624</v>
      </c>
      <c r="C367" s="125" t="s">
        <v>650</v>
      </c>
      <c r="D367" s="213">
        <f t="shared" si="9"/>
        <v>36.3</v>
      </c>
      <c r="E367" s="95" t="s">
        <v>651</v>
      </c>
      <c r="F367" s="141">
        <v>26</v>
      </c>
    </row>
    <row r="368" spans="1:6" ht="12.75">
      <c r="A368" s="197">
        <v>13</v>
      </c>
      <c r="B368" s="95" t="s">
        <v>1624</v>
      </c>
      <c r="C368" s="125" t="s">
        <v>652</v>
      </c>
      <c r="D368" s="213">
        <f t="shared" si="9"/>
        <v>8.36</v>
      </c>
      <c r="E368" s="95" t="s">
        <v>1772</v>
      </c>
      <c r="F368" s="141">
        <v>27</v>
      </c>
    </row>
    <row r="369" spans="1:6" ht="12.75">
      <c r="A369" s="197">
        <v>14</v>
      </c>
      <c r="B369" s="95" t="s">
        <v>1624</v>
      </c>
      <c r="C369" s="125" t="s">
        <v>648</v>
      </c>
      <c r="D369" s="213">
        <f t="shared" si="9"/>
        <v>12.76</v>
      </c>
      <c r="E369" s="95" t="s">
        <v>649</v>
      </c>
      <c r="F369" s="141">
        <v>150</v>
      </c>
    </row>
    <row r="370" spans="1:6" ht="24">
      <c r="A370" s="197">
        <v>15</v>
      </c>
      <c r="B370" s="95" t="s">
        <v>1624</v>
      </c>
      <c r="C370" s="125" t="s">
        <v>952</v>
      </c>
      <c r="D370" s="213">
        <f t="shared" si="9"/>
        <v>16.5</v>
      </c>
      <c r="E370" s="95" t="s">
        <v>1356</v>
      </c>
      <c r="F370" s="141">
        <v>11.4</v>
      </c>
    </row>
    <row r="371" spans="1:6" ht="24">
      <c r="A371" s="197">
        <v>16</v>
      </c>
      <c r="B371" s="95" t="s">
        <v>1624</v>
      </c>
      <c r="C371" s="125" t="s">
        <v>1357</v>
      </c>
      <c r="D371" s="213">
        <f t="shared" si="9"/>
        <v>20.9</v>
      </c>
      <c r="E371" s="95" t="s">
        <v>586</v>
      </c>
      <c r="F371" s="141">
        <v>11.4</v>
      </c>
    </row>
    <row r="372" spans="1:6" ht="25.5" customHeight="1">
      <c r="A372" s="197">
        <v>17</v>
      </c>
      <c r="B372" s="95" t="s">
        <v>1624</v>
      </c>
      <c r="C372" s="125" t="s">
        <v>1564</v>
      </c>
      <c r="D372" s="213">
        <v>77</v>
      </c>
      <c r="E372" s="275" t="s">
        <v>1565</v>
      </c>
      <c r="F372" s="141"/>
    </row>
    <row r="373" spans="1:6" ht="24">
      <c r="A373" s="197">
        <v>18</v>
      </c>
      <c r="B373" s="95" t="s">
        <v>1624</v>
      </c>
      <c r="C373" s="125" t="s">
        <v>2473</v>
      </c>
      <c r="D373" s="213">
        <f>SUM(F363,(F363/100*10))</f>
        <v>20.9</v>
      </c>
      <c r="E373" s="95" t="s">
        <v>2249</v>
      </c>
      <c r="F373" s="141">
        <v>11.4</v>
      </c>
    </row>
    <row r="374" spans="1:6" ht="24">
      <c r="A374" s="197">
        <v>19</v>
      </c>
      <c r="B374" s="95" t="s">
        <v>1624</v>
      </c>
      <c r="C374" s="125" t="s">
        <v>2250</v>
      </c>
      <c r="D374" s="213">
        <f>SUM(F364,(F364/100*10))</f>
        <v>23.1</v>
      </c>
      <c r="E374" s="95" t="s">
        <v>903</v>
      </c>
      <c r="F374" s="141">
        <v>9.5</v>
      </c>
    </row>
    <row r="375" spans="1:6" ht="48" customHeight="1">
      <c r="A375" s="197">
        <v>20</v>
      </c>
      <c r="B375" s="95" t="s">
        <v>1624</v>
      </c>
      <c r="C375" s="125" t="s">
        <v>2157</v>
      </c>
      <c r="D375" s="213">
        <v>120</v>
      </c>
      <c r="E375" s="95" t="s">
        <v>1562</v>
      </c>
      <c r="F375" s="141"/>
    </row>
    <row r="376" spans="1:6" ht="24">
      <c r="A376" s="197">
        <v>21</v>
      </c>
      <c r="B376" s="95" t="s">
        <v>1624</v>
      </c>
      <c r="C376" s="125" t="s">
        <v>587</v>
      </c>
      <c r="D376" s="213">
        <f aca="true" t="shared" si="10" ref="D376:D382">SUM(F365,(F365/100*10))</f>
        <v>26.4</v>
      </c>
      <c r="E376" s="95" t="s">
        <v>1091</v>
      </c>
      <c r="F376" s="141">
        <v>9.5</v>
      </c>
    </row>
    <row r="377" spans="1:6" ht="24">
      <c r="A377" s="197">
        <v>22</v>
      </c>
      <c r="B377" s="95" t="s">
        <v>1624</v>
      </c>
      <c r="C377" s="125" t="s">
        <v>1092</v>
      </c>
      <c r="D377" s="213">
        <f t="shared" si="10"/>
        <v>26.4</v>
      </c>
      <c r="E377" s="95" t="s">
        <v>1093</v>
      </c>
      <c r="F377" s="141">
        <v>11.7</v>
      </c>
    </row>
    <row r="378" spans="1:6" ht="24">
      <c r="A378" s="197">
        <v>23</v>
      </c>
      <c r="B378" s="95" t="s">
        <v>1624</v>
      </c>
      <c r="C378" s="125" t="s">
        <v>1094</v>
      </c>
      <c r="D378" s="213">
        <f t="shared" si="10"/>
        <v>28.6</v>
      </c>
      <c r="E378" s="95" t="s">
        <v>1095</v>
      </c>
      <c r="F378" s="141">
        <v>12.3</v>
      </c>
    </row>
    <row r="379" spans="1:6" ht="24">
      <c r="A379" s="197">
        <v>24</v>
      </c>
      <c r="B379" s="95" t="s">
        <v>1624</v>
      </c>
      <c r="C379" s="125" t="s">
        <v>297</v>
      </c>
      <c r="D379" s="213">
        <f t="shared" si="10"/>
        <v>29.7</v>
      </c>
      <c r="E379" s="95" t="s">
        <v>298</v>
      </c>
      <c r="F379" s="141">
        <v>12.3</v>
      </c>
    </row>
    <row r="380" spans="1:6" ht="36">
      <c r="A380" s="197">
        <v>25</v>
      </c>
      <c r="B380" s="95" t="s">
        <v>1624</v>
      </c>
      <c r="C380" s="125" t="s">
        <v>299</v>
      </c>
      <c r="D380" s="212">
        <f t="shared" si="10"/>
        <v>165</v>
      </c>
      <c r="E380" s="95" t="s">
        <v>2518</v>
      </c>
      <c r="F380" s="141">
        <v>12.3</v>
      </c>
    </row>
    <row r="381" spans="1:6" ht="24">
      <c r="A381" s="197">
        <v>26</v>
      </c>
      <c r="B381" s="95" t="s">
        <v>1624</v>
      </c>
      <c r="C381" s="125" t="s">
        <v>2381</v>
      </c>
      <c r="D381" s="212">
        <f t="shared" si="10"/>
        <v>12.540000000000001</v>
      </c>
      <c r="E381" s="95" t="s">
        <v>2147</v>
      </c>
      <c r="F381" s="141">
        <v>12.3</v>
      </c>
    </row>
    <row r="382" spans="1:6" ht="24">
      <c r="A382" s="197">
        <v>27</v>
      </c>
      <c r="B382" s="95" t="s">
        <v>1624</v>
      </c>
      <c r="C382" s="125" t="s">
        <v>2148</v>
      </c>
      <c r="D382" s="213">
        <f t="shared" si="10"/>
        <v>12.540000000000001</v>
      </c>
      <c r="E382" s="95" t="s">
        <v>2149</v>
      </c>
      <c r="F382" s="141">
        <v>29</v>
      </c>
    </row>
    <row r="383" spans="1:6" ht="24">
      <c r="A383" s="197">
        <v>28</v>
      </c>
      <c r="B383" s="95" t="s">
        <v>1624</v>
      </c>
      <c r="C383" s="125" t="s">
        <v>2379</v>
      </c>
      <c r="D383" s="213">
        <f>SUM(F373,(F373/100*10))</f>
        <v>12.540000000000001</v>
      </c>
      <c r="E383" s="95" t="s">
        <v>785</v>
      </c>
      <c r="F383" s="141">
        <v>33</v>
      </c>
    </row>
    <row r="384" spans="1:6" ht="24">
      <c r="A384" s="197">
        <v>29</v>
      </c>
      <c r="B384" s="95" t="s">
        <v>1624</v>
      </c>
      <c r="C384" s="125" t="s">
        <v>2111</v>
      </c>
      <c r="D384" s="212">
        <f>SUM(F374,(F374/100*10))</f>
        <v>10.45</v>
      </c>
      <c r="E384" s="95" t="s">
        <v>2112</v>
      </c>
      <c r="F384" s="141">
        <v>31</v>
      </c>
    </row>
    <row r="385" spans="1:6" ht="24">
      <c r="A385" s="197">
        <v>30</v>
      </c>
      <c r="B385" s="95" t="s">
        <v>1624</v>
      </c>
      <c r="C385" s="125" t="s">
        <v>2113</v>
      </c>
      <c r="D385" s="213">
        <f t="shared" si="9"/>
        <v>10.45</v>
      </c>
      <c r="E385" s="95" t="s">
        <v>2114</v>
      </c>
      <c r="F385" s="141">
        <v>36</v>
      </c>
    </row>
    <row r="386" spans="1:6" ht="24">
      <c r="A386" s="197">
        <v>31</v>
      </c>
      <c r="B386" s="95" t="s">
        <v>1624</v>
      </c>
      <c r="C386" s="125" t="s">
        <v>2116</v>
      </c>
      <c r="D386" s="212">
        <f t="shared" si="9"/>
        <v>12.87</v>
      </c>
      <c r="E386" s="95" t="s">
        <v>852</v>
      </c>
      <c r="F386" s="144">
        <v>40</v>
      </c>
    </row>
    <row r="387" spans="1:5" ht="24">
      <c r="A387" s="197">
        <v>32</v>
      </c>
      <c r="B387" s="95" t="s">
        <v>1624</v>
      </c>
      <c r="C387" s="125" t="s">
        <v>853</v>
      </c>
      <c r="D387" s="212">
        <f t="shared" si="9"/>
        <v>13.530000000000001</v>
      </c>
      <c r="E387" s="95" t="s">
        <v>2380</v>
      </c>
    </row>
    <row r="388" spans="1:6" ht="24">
      <c r="A388" s="197">
        <v>33</v>
      </c>
      <c r="B388" s="95" t="s">
        <v>1624</v>
      </c>
      <c r="C388" s="125" t="s">
        <v>2115</v>
      </c>
      <c r="D388" s="213">
        <f t="shared" si="9"/>
        <v>13.530000000000001</v>
      </c>
      <c r="E388" s="95" t="s">
        <v>1771</v>
      </c>
      <c r="F388" s="142">
        <v>1</v>
      </c>
    </row>
    <row r="389" spans="1:6" ht="12.75">
      <c r="A389" s="197">
        <v>34</v>
      </c>
      <c r="B389" s="95" t="s">
        <v>1624</v>
      </c>
      <c r="C389" s="125" t="s">
        <v>24</v>
      </c>
      <c r="D389" s="213">
        <f aca="true" t="shared" si="11" ref="D389:D395">SUM(F380,(F380/100*10))</f>
        <v>13.530000000000001</v>
      </c>
      <c r="E389" s="95" t="s">
        <v>1598</v>
      </c>
      <c r="F389" s="149">
        <v>1.3</v>
      </c>
    </row>
    <row r="390" spans="1:6" ht="24">
      <c r="A390" s="197">
        <v>35</v>
      </c>
      <c r="B390" s="95" t="s">
        <v>1624</v>
      </c>
      <c r="C390" s="125" t="s">
        <v>2150</v>
      </c>
      <c r="D390" s="213">
        <f t="shared" si="11"/>
        <v>13.530000000000001</v>
      </c>
      <c r="E390" s="95" t="s">
        <v>2151</v>
      </c>
      <c r="F390" s="149">
        <v>1.5</v>
      </c>
    </row>
    <row r="391" spans="1:6" ht="24">
      <c r="A391" s="197">
        <v>36</v>
      </c>
      <c r="B391" s="95" t="s">
        <v>1624</v>
      </c>
      <c r="C391" s="125" t="s">
        <v>2152</v>
      </c>
      <c r="D391" s="213">
        <f t="shared" si="11"/>
        <v>31.9</v>
      </c>
      <c r="E391" s="95" t="s">
        <v>2153</v>
      </c>
      <c r="F391" s="149">
        <v>2.1</v>
      </c>
    </row>
    <row r="392" spans="1:6" ht="24">
      <c r="A392" s="197">
        <v>37</v>
      </c>
      <c r="B392" s="95" t="s">
        <v>1624</v>
      </c>
      <c r="C392" s="125" t="s">
        <v>2154</v>
      </c>
      <c r="D392" s="213">
        <f t="shared" si="11"/>
        <v>36.3</v>
      </c>
      <c r="E392" s="95" t="s">
        <v>23</v>
      </c>
      <c r="F392" s="149">
        <v>3.2</v>
      </c>
    </row>
    <row r="393" spans="1:6" ht="24">
      <c r="A393" s="197">
        <v>38</v>
      </c>
      <c r="B393" s="95" t="s">
        <v>1624</v>
      </c>
      <c r="C393" s="125" t="s">
        <v>1031</v>
      </c>
      <c r="D393" s="213">
        <f t="shared" si="11"/>
        <v>34.1</v>
      </c>
      <c r="E393" s="95" t="s">
        <v>234</v>
      </c>
      <c r="F393" s="149">
        <v>6.8</v>
      </c>
    </row>
    <row r="394" spans="1:6" ht="24">
      <c r="A394" s="197">
        <v>39</v>
      </c>
      <c r="B394" s="95" t="s">
        <v>1624</v>
      </c>
      <c r="C394" s="125" t="s">
        <v>1028</v>
      </c>
      <c r="D394" s="213">
        <f t="shared" si="11"/>
        <v>39.6</v>
      </c>
      <c r="E394" s="95" t="s">
        <v>2519</v>
      </c>
      <c r="F394" s="149">
        <v>27</v>
      </c>
    </row>
    <row r="395" spans="1:6" ht="36" thickBot="1">
      <c r="A395" s="197">
        <v>40</v>
      </c>
      <c r="B395" s="132" t="s">
        <v>1624</v>
      </c>
      <c r="C395" s="131" t="s">
        <v>1029</v>
      </c>
      <c r="D395" s="213">
        <f t="shared" si="11"/>
        <v>44</v>
      </c>
      <c r="E395" s="132" t="s">
        <v>1030</v>
      </c>
      <c r="F395" s="152">
        <v>32</v>
      </c>
    </row>
    <row r="396" spans="1:6" ht="13.5">
      <c r="A396" s="361" t="s">
        <v>927</v>
      </c>
      <c r="B396" s="362"/>
      <c r="C396" s="362"/>
      <c r="D396" s="362"/>
      <c r="E396" s="362"/>
      <c r="F396" s="149">
        <v>160</v>
      </c>
    </row>
    <row r="397" spans="1:6" ht="24">
      <c r="A397" s="197">
        <v>1</v>
      </c>
      <c r="B397" s="95" t="s">
        <v>1624</v>
      </c>
      <c r="C397" s="125" t="s">
        <v>1625</v>
      </c>
      <c r="D397" s="212">
        <f aca="true" t="shared" si="12" ref="D397:D459">SUM(F388,(F388/100*10))</f>
        <v>1.1</v>
      </c>
      <c r="E397" s="95" t="s">
        <v>1926</v>
      </c>
      <c r="F397" s="149">
        <v>14</v>
      </c>
    </row>
    <row r="398" spans="1:6" ht="24">
      <c r="A398" s="197">
        <v>2</v>
      </c>
      <c r="B398" s="95" t="s">
        <v>1624</v>
      </c>
      <c r="C398" s="125" t="s">
        <v>1927</v>
      </c>
      <c r="D398" s="213">
        <f t="shared" si="12"/>
        <v>1.4300000000000002</v>
      </c>
      <c r="E398" s="95" t="s">
        <v>497</v>
      </c>
      <c r="F398" s="149">
        <v>160</v>
      </c>
    </row>
    <row r="399" spans="1:6" ht="24">
      <c r="A399" s="197">
        <v>3</v>
      </c>
      <c r="B399" s="95" t="s">
        <v>1624</v>
      </c>
      <c r="C399" s="125" t="s">
        <v>498</v>
      </c>
      <c r="D399" s="213">
        <f t="shared" si="12"/>
        <v>1.65</v>
      </c>
      <c r="E399" s="95" t="s">
        <v>2280</v>
      </c>
      <c r="F399" s="152">
        <v>33</v>
      </c>
    </row>
    <row r="400" spans="1:6" ht="24">
      <c r="A400" s="197">
        <v>4</v>
      </c>
      <c r="B400" s="95" t="s">
        <v>251</v>
      </c>
      <c r="C400" s="161" t="s">
        <v>2520</v>
      </c>
      <c r="D400" s="213">
        <f t="shared" si="12"/>
        <v>2.31</v>
      </c>
      <c r="E400" s="158" t="s">
        <v>1599</v>
      </c>
      <c r="F400" s="145">
        <v>20</v>
      </c>
    </row>
    <row r="401" spans="1:6" ht="24">
      <c r="A401" s="197">
        <v>5</v>
      </c>
      <c r="B401" s="95" t="s">
        <v>251</v>
      </c>
      <c r="C401" s="161" t="s">
        <v>1600</v>
      </c>
      <c r="D401" s="213">
        <f t="shared" si="12"/>
        <v>3.52</v>
      </c>
      <c r="E401" s="158" t="s">
        <v>1481</v>
      </c>
      <c r="F401" s="145">
        <v>12</v>
      </c>
    </row>
    <row r="402" spans="1:6" ht="24">
      <c r="A402" s="197">
        <v>6</v>
      </c>
      <c r="B402" s="95" t="s">
        <v>251</v>
      </c>
      <c r="C402" s="161" t="s">
        <v>1482</v>
      </c>
      <c r="D402" s="213">
        <f t="shared" si="12"/>
        <v>7.4799999999999995</v>
      </c>
      <c r="E402" s="158" t="s">
        <v>505</v>
      </c>
      <c r="F402" s="145">
        <v>35</v>
      </c>
    </row>
    <row r="403" spans="1:6" ht="24" thickBot="1">
      <c r="A403" s="197">
        <v>7</v>
      </c>
      <c r="B403" s="95" t="s">
        <v>251</v>
      </c>
      <c r="C403" s="161" t="s">
        <v>506</v>
      </c>
      <c r="D403" s="213">
        <f t="shared" si="12"/>
        <v>29.7</v>
      </c>
      <c r="E403" s="158" t="s">
        <v>622</v>
      </c>
      <c r="F403" s="146">
        <v>23</v>
      </c>
    </row>
    <row r="404" spans="1:6" ht="24">
      <c r="A404" s="197">
        <v>8</v>
      </c>
      <c r="B404" s="95" t="s">
        <v>251</v>
      </c>
      <c r="C404" s="161" t="s">
        <v>623</v>
      </c>
      <c r="D404" s="213">
        <f t="shared" si="12"/>
        <v>35.2</v>
      </c>
      <c r="E404" s="158" t="s">
        <v>624</v>
      </c>
      <c r="F404" s="20"/>
    </row>
    <row r="405" spans="1:6" ht="24">
      <c r="A405" s="197">
        <v>9</v>
      </c>
      <c r="B405" s="95" t="s">
        <v>251</v>
      </c>
      <c r="C405" s="125" t="s">
        <v>1332</v>
      </c>
      <c r="D405" s="213">
        <f t="shared" si="12"/>
        <v>176</v>
      </c>
      <c r="E405" s="95" t="s">
        <v>318</v>
      </c>
      <c r="F405" s="152" t="s">
        <v>2485</v>
      </c>
    </row>
    <row r="406" spans="1:6" ht="24">
      <c r="A406" s="197">
        <v>10</v>
      </c>
      <c r="B406" s="95" t="s">
        <v>251</v>
      </c>
      <c r="C406" s="125" t="s">
        <v>644</v>
      </c>
      <c r="D406" s="213">
        <f t="shared" si="12"/>
        <v>15.4</v>
      </c>
      <c r="E406" s="95" t="s">
        <v>645</v>
      </c>
      <c r="F406" s="152">
        <v>0.06</v>
      </c>
    </row>
    <row r="407" spans="1:6" ht="24">
      <c r="A407" s="197">
        <v>11</v>
      </c>
      <c r="B407" s="95" t="s">
        <v>251</v>
      </c>
      <c r="C407" s="125" t="s">
        <v>70</v>
      </c>
      <c r="D407" s="213">
        <f t="shared" si="12"/>
        <v>176</v>
      </c>
      <c r="E407" s="95" t="s">
        <v>71</v>
      </c>
      <c r="F407" s="152">
        <v>0.15</v>
      </c>
    </row>
    <row r="408" spans="1:6" ht="24">
      <c r="A408" s="197">
        <v>12</v>
      </c>
      <c r="B408" s="95" t="s">
        <v>251</v>
      </c>
      <c r="C408" s="125" t="s">
        <v>787</v>
      </c>
      <c r="D408" s="213">
        <f t="shared" si="12"/>
        <v>36.3</v>
      </c>
      <c r="E408" s="95" t="s">
        <v>625</v>
      </c>
      <c r="F408" s="152">
        <v>0.25</v>
      </c>
    </row>
    <row r="409" spans="1:6" ht="12.75">
      <c r="A409" s="197">
        <v>13</v>
      </c>
      <c r="B409" s="95" t="s">
        <v>251</v>
      </c>
      <c r="C409" s="125" t="s">
        <v>945</v>
      </c>
      <c r="D409" s="213">
        <f t="shared" si="12"/>
        <v>22</v>
      </c>
      <c r="E409" s="95" t="s">
        <v>104</v>
      </c>
      <c r="F409" s="152">
        <v>0.48</v>
      </c>
    </row>
    <row r="410" spans="1:6" ht="12.75">
      <c r="A410" s="197">
        <v>14</v>
      </c>
      <c r="B410" s="95" t="s">
        <v>251</v>
      </c>
      <c r="C410" s="125" t="s">
        <v>896</v>
      </c>
      <c r="D410" s="213">
        <f t="shared" si="12"/>
        <v>13.2</v>
      </c>
      <c r="E410" s="95" t="s">
        <v>897</v>
      </c>
      <c r="F410" s="152" t="s">
        <v>2485</v>
      </c>
    </row>
    <row r="411" spans="1:6" ht="12.75">
      <c r="A411" s="197">
        <v>15</v>
      </c>
      <c r="B411" s="95" t="s">
        <v>251</v>
      </c>
      <c r="C411" s="125" t="s">
        <v>898</v>
      </c>
      <c r="D411" s="213">
        <f t="shared" si="12"/>
        <v>38.5</v>
      </c>
      <c r="E411" s="95" t="s">
        <v>899</v>
      </c>
      <c r="F411" s="152">
        <v>0.06</v>
      </c>
    </row>
    <row r="412" spans="1:6" ht="13.5" thickBot="1">
      <c r="A412" s="197">
        <v>16</v>
      </c>
      <c r="B412" s="132" t="s">
        <v>251</v>
      </c>
      <c r="C412" s="131" t="s">
        <v>900</v>
      </c>
      <c r="D412" s="213">
        <f t="shared" si="12"/>
        <v>25.3</v>
      </c>
      <c r="E412" s="132" t="s">
        <v>901</v>
      </c>
      <c r="F412" s="152">
        <v>0.1</v>
      </c>
    </row>
    <row r="413" spans="1:6" ht="13.5">
      <c r="A413" s="353" t="s">
        <v>337</v>
      </c>
      <c r="B413" s="353"/>
      <c r="C413" s="353"/>
      <c r="D413" s="353"/>
      <c r="E413" s="353"/>
      <c r="F413" s="152">
        <v>0.17</v>
      </c>
    </row>
    <row r="414" spans="1:6" ht="36">
      <c r="A414" s="197">
        <v>1</v>
      </c>
      <c r="B414" s="95" t="s">
        <v>251</v>
      </c>
      <c r="C414" s="125" t="s">
        <v>72</v>
      </c>
      <c r="D414" s="212"/>
      <c r="E414" s="95" t="s">
        <v>1101</v>
      </c>
      <c r="F414" s="152">
        <v>0.32</v>
      </c>
    </row>
    <row r="415" spans="1:6" ht="12.75">
      <c r="A415" s="197">
        <v>2</v>
      </c>
      <c r="B415" s="95" t="s">
        <v>251</v>
      </c>
      <c r="C415" s="161" t="s">
        <v>1102</v>
      </c>
      <c r="D415" s="213">
        <f t="shared" si="12"/>
        <v>0.066</v>
      </c>
      <c r="E415" s="158" t="s">
        <v>161</v>
      </c>
      <c r="F415" s="152">
        <v>0.34</v>
      </c>
    </row>
    <row r="416" spans="1:6" ht="12.75">
      <c r="A416" s="197">
        <v>3</v>
      </c>
      <c r="B416" s="95" t="s">
        <v>251</v>
      </c>
      <c r="C416" s="161" t="s">
        <v>73</v>
      </c>
      <c r="D416" s="213">
        <f t="shared" si="12"/>
        <v>0.16499999999999998</v>
      </c>
      <c r="E416" s="158" t="s">
        <v>162</v>
      </c>
      <c r="F416" s="152">
        <v>0.38</v>
      </c>
    </row>
    <row r="417" spans="1:6" ht="12.75">
      <c r="A417" s="197">
        <v>4</v>
      </c>
      <c r="B417" s="95" t="s">
        <v>251</v>
      </c>
      <c r="C417" s="161" t="s">
        <v>74</v>
      </c>
      <c r="D417" s="213">
        <f t="shared" si="12"/>
        <v>0.275</v>
      </c>
      <c r="E417" s="158" t="s">
        <v>1924</v>
      </c>
      <c r="F417" s="149">
        <v>4.9</v>
      </c>
    </row>
    <row r="418" spans="1:6" ht="12.75">
      <c r="A418" s="197">
        <v>5</v>
      </c>
      <c r="B418" s="95" t="s">
        <v>251</v>
      </c>
      <c r="C418" s="161" t="s">
        <v>1770</v>
      </c>
      <c r="D418" s="213">
        <f t="shared" si="12"/>
        <v>0.528</v>
      </c>
      <c r="E418" s="158" t="s">
        <v>1222</v>
      </c>
      <c r="F418" s="152"/>
    </row>
    <row r="419" spans="1:6" ht="36">
      <c r="A419" s="197">
        <v>6</v>
      </c>
      <c r="B419" s="95" t="s">
        <v>251</v>
      </c>
      <c r="C419" s="161" t="s">
        <v>75</v>
      </c>
      <c r="D419" s="213"/>
      <c r="E419" s="158" t="s">
        <v>319</v>
      </c>
      <c r="F419" s="152">
        <v>0.4</v>
      </c>
    </row>
    <row r="420" spans="1:6" ht="12.75">
      <c r="A420" s="197">
        <v>7</v>
      </c>
      <c r="B420" s="95" t="s">
        <v>251</v>
      </c>
      <c r="C420" s="161" t="s">
        <v>320</v>
      </c>
      <c r="D420" s="213">
        <f t="shared" si="12"/>
        <v>0.066</v>
      </c>
      <c r="E420" s="158" t="s">
        <v>1875</v>
      </c>
      <c r="F420" s="152">
        <v>0.7</v>
      </c>
    </row>
    <row r="421" spans="1:6" ht="12.75">
      <c r="A421" s="197">
        <v>8</v>
      </c>
      <c r="B421" s="95" t="s">
        <v>251</v>
      </c>
      <c r="C421" s="161" t="s">
        <v>662</v>
      </c>
      <c r="D421" s="213">
        <f t="shared" si="12"/>
        <v>0.11</v>
      </c>
      <c r="E421" s="158" t="s">
        <v>162</v>
      </c>
      <c r="F421" s="152" t="s">
        <v>1884</v>
      </c>
    </row>
    <row r="422" spans="1:6" ht="12.75">
      <c r="A422" s="197">
        <v>9</v>
      </c>
      <c r="B422" s="95" t="s">
        <v>251</v>
      </c>
      <c r="C422" s="161" t="s">
        <v>663</v>
      </c>
      <c r="D422" s="213">
        <f t="shared" si="12"/>
        <v>0.187</v>
      </c>
      <c r="E422" s="158" t="s">
        <v>1924</v>
      </c>
      <c r="F422" s="152">
        <v>0.6</v>
      </c>
    </row>
    <row r="423" spans="1:6" ht="12.75">
      <c r="A423" s="197">
        <v>10</v>
      </c>
      <c r="B423" s="95" t="s">
        <v>251</v>
      </c>
      <c r="C423" s="161" t="s">
        <v>1876</v>
      </c>
      <c r="D423" s="212">
        <f t="shared" si="12"/>
        <v>0.352</v>
      </c>
      <c r="E423" s="158" t="s">
        <v>1222</v>
      </c>
      <c r="F423" s="152">
        <v>1.1</v>
      </c>
    </row>
    <row r="424" spans="1:6" ht="12.75">
      <c r="A424" s="197">
        <v>11</v>
      </c>
      <c r="B424" s="95" t="s">
        <v>251</v>
      </c>
      <c r="C424" s="161" t="s">
        <v>1877</v>
      </c>
      <c r="D424" s="212">
        <f t="shared" si="12"/>
        <v>0.374</v>
      </c>
      <c r="E424" s="158" t="s">
        <v>1878</v>
      </c>
      <c r="F424" s="152">
        <v>24</v>
      </c>
    </row>
    <row r="425" spans="1:6" ht="12.75">
      <c r="A425" s="197">
        <v>12</v>
      </c>
      <c r="B425" s="95" t="s">
        <v>251</v>
      </c>
      <c r="C425" s="161" t="s">
        <v>1879</v>
      </c>
      <c r="D425" s="213">
        <f t="shared" si="12"/>
        <v>0.418</v>
      </c>
      <c r="E425" s="158" t="s">
        <v>1880</v>
      </c>
      <c r="F425" s="152">
        <v>48</v>
      </c>
    </row>
    <row r="426" spans="1:6" ht="13.5" thickBot="1">
      <c r="A426" s="197">
        <v>13</v>
      </c>
      <c r="B426" s="95" t="s">
        <v>251</v>
      </c>
      <c r="C426" s="180" t="s">
        <v>1207</v>
      </c>
      <c r="D426" s="213">
        <f t="shared" si="12"/>
        <v>5.390000000000001</v>
      </c>
      <c r="E426" s="95" t="s">
        <v>1208</v>
      </c>
      <c r="F426" s="153">
        <v>10</v>
      </c>
    </row>
    <row r="427" spans="1:6" ht="36">
      <c r="A427" s="197">
        <v>14</v>
      </c>
      <c r="B427" s="95" t="s">
        <v>251</v>
      </c>
      <c r="C427" s="125" t="s">
        <v>1209</v>
      </c>
      <c r="D427" s="213">
        <f t="shared" si="12"/>
        <v>0</v>
      </c>
      <c r="E427" s="95" t="s">
        <v>1881</v>
      </c>
      <c r="F427" s="20"/>
    </row>
    <row r="428" spans="1:6" ht="12.75">
      <c r="A428" s="197">
        <v>15</v>
      </c>
      <c r="B428" s="95" t="s">
        <v>251</v>
      </c>
      <c r="C428" s="125" t="s">
        <v>1670</v>
      </c>
      <c r="D428" s="213">
        <f t="shared" si="12"/>
        <v>0.44</v>
      </c>
      <c r="E428" s="95" t="s">
        <v>1882</v>
      </c>
      <c r="F428" s="141">
        <v>49</v>
      </c>
    </row>
    <row r="429" spans="1:6" ht="12.75">
      <c r="A429" s="197">
        <v>16</v>
      </c>
      <c r="B429" s="95" t="s">
        <v>251</v>
      </c>
      <c r="C429" s="125" t="s">
        <v>1671</v>
      </c>
      <c r="D429" s="213">
        <f t="shared" si="12"/>
        <v>0.7699999999999999</v>
      </c>
      <c r="E429" s="95" t="s">
        <v>1883</v>
      </c>
      <c r="F429" s="141">
        <v>69</v>
      </c>
    </row>
    <row r="430" spans="1:6" ht="24">
      <c r="A430" s="197">
        <v>17</v>
      </c>
      <c r="B430" s="95" t="s">
        <v>251</v>
      </c>
      <c r="C430" s="125" t="s">
        <v>1672</v>
      </c>
      <c r="D430" s="212"/>
      <c r="E430" s="95" t="s">
        <v>1673</v>
      </c>
      <c r="F430" s="141">
        <v>89</v>
      </c>
    </row>
    <row r="431" spans="1:6" ht="12.75">
      <c r="A431" s="197">
        <v>18</v>
      </c>
      <c r="B431" s="95" t="s">
        <v>251</v>
      </c>
      <c r="C431" s="125" t="s">
        <v>1674</v>
      </c>
      <c r="D431" s="212">
        <f t="shared" si="12"/>
        <v>0.6599999999999999</v>
      </c>
      <c r="E431" s="95" t="s">
        <v>1885</v>
      </c>
      <c r="F431" s="142">
        <v>209</v>
      </c>
    </row>
    <row r="432" spans="1:6" ht="12.75">
      <c r="A432" s="197">
        <v>19</v>
      </c>
      <c r="B432" s="95" t="s">
        <v>251</v>
      </c>
      <c r="C432" s="125" t="s">
        <v>786</v>
      </c>
      <c r="D432" s="212">
        <f t="shared" si="12"/>
        <v>1.2100000000000002</v>
      </c>
      <c r="E432" s="95" t="s">
        <v>1886</v>
      </c>
      <c r="F432" s="141">
        <v>6</v>
      </c>
    </row>
    <row r="433" spans="1:6" ht="24">
      <c r="A433" s="197">
        <v>20</v>
      </c>
      <c r="B433" s="95" t="s">
        <v>251</v>
      </c>
      <c r="C433" s="161" t="s">
        <v>1887</v>
      </c>
      <c r="D433" s="213">
        <f t="shared" si="12"/>
        <v>26.4</v>
      </c>
      <c r="E433" s="158" t="s">
        <v>1888</v>
      </c>
      <c r="F433" s="141">
        <v>8</v>
      </c>
    </row>
    <row r="434" spans="1:6" ht="24">
      <c r="A434" s="197">
        <v>21</v>
      </c>
      <c r="B434" s="95" t="s">
        <v>251</v>
      </c>
      <c r="C434" s="161" t="s">
        <v>1889</v>
      </c>
      <c r="D434" s="213">
        <f t="shared" si="12"/>
        <v>52.8</v>
      </c>
      <c r="E434" s="158" t="s">
        <v>2047</v>
      </c>
      <c r="F434" s="141">
        <v>7</v>
      </c>
    </row>
    <row r="435" spans="1:6" ht="24" thickBot="1">
      <c r="A435" s="251">
        <v>22</v>
      </c>
      <c r="B435" s="132" t="s">
        <v>251</v>
      </c>
      <c r="C435" s="159" t="s">
        <v>2048</v>
      </c>
      <c r="D435" s="252">
        <f t="shared" si="12"/>
        <v>11</v>
      </c>
      <c r="E435" s="160" t="s">
        <v>1833</v>
      </c>
      <c r="F435" s="141">
        <v>7</v>
      </c>
    </row>
    <row r="436" spans="1:6" ht="13.5">
      <c r="A436" s="361" t="s">
        <v>338</v>
      </c>
      <c r="B436" s="362"/>
      <c r="C436" s="362"/>
      <c r="D436" s="362"/>
      <c r="E436" s="362"/>
      <c r="F436" s="141">
        <v>8</v>
      </c>
    </row>
    <row r="437" spans="1:6" ht="24">
      <c r="A437" s="197">
        <v>1</v>
      </c>
      <c r="B437" s="95" t="s">
        <v>251</v>
      </c>
      <c r="C437" s="180" t="s">
        <v>252</v>
      </c>
      <c r="D437" s="212">
        <f t="shared" si="12"/>
        <v>53.9</v>
      </c>
      <c r="E437" s="95" t="s">
        <v>2080</v>
      </c>
      <c r="F437" s="141">
        <v>8</v>
      </c>
    </row>
    <row r="438" spans="1:6" ht="24">
      <c r="A438" s="197">
        <v>2</v>
      </c>
      <c r="B438" s="95" t="s">
        <v>251</v>
      </c>
      <c r="C438" s="180" t="s">
        <v>2081</v>
      </c>
      <c r="D438" s="213">
        <f t="shared" si="12"/>
        <v>75.9</v>
      </c>
      <c r="E438" s="95" t="s">
        <v>1626</v>
      </c>
      <c r="F438" s="141">
        <v>6</v>
      </c>
    </row>
    <row r="439" spans="1:6" ht="24">
      <c r="A439" s="197">
        <v>3</v>
      </c>
      <c r="B439" s="95" t="s">
        <v>251</v>
      </c>
      <c r="C439" s="180" t="s">
        <v>1627</v>
      </c>
      <c r="D439" s="213">
        <f t="shared" si="12"/>
        <v>97.9</v>
      </c>
      <c r="E439" s="95" t="s">
        <v>1014</v>
      </c>
      <c r="F439" s="141">
        <v>39</v>
      </c>
    </row>
    <row r="440" spans="1:6" ht="36">
      <c r="A440" s="197">
        <v>4</v>
      </c>
      <c r="B440" s="95" t="s">
        <v>251</v>
      </c>
      <c r="C440" s="180" t="s">
        <v>1015</v>
      </c>
      <c r="D440" s="213">
        <f t="shared" si="12"/>
        <v>229.9</v>
      </c>
      <c r="E440" s="95" t="s">
        <v>2107</v>
      </c>
      <c r="F440" s="141">
        <v>0.45</v>
      </c>
    </row>
    <row r="441" spans="1:6" ht="36">
      <c r="A441" s="197">
        <v>5</v>
      </c>
      <c r="B441" s="95" t="s">
        <v>251</v>
      </c>
      <c r="C441" s="180" t="s">
        <v>302</v>
      </c>
      <c r="D441" s="213">
        <f t="shared" si="12"/>
        <v>6.6</v>
      </c>
      <c r="E441" s="95" t="s">
        <v>2108</v>
      </c>
      <c r="F441" s="141">
        <v>76</v>
      </c>
    </row>
    <row r="442" spans="1:6" ht="24">
      <c r="A442" s="197">
        <v>6</v>
      </c>
      <c r="B442" s="95" t="s">
        <v>251</v>
      </c>
      <c r="C442" s="180" t="s">
        <v>1017</v>
      </c>
      <c r="D442" s="213">
        <f t="shared" si="12"/>
        <v>8.8</v>
      </c>
      <c r="E442" s="95" t="s">
        <v>946</v>
      </c>
      <c r="F442" s="141">
        <v>8</v>
      </c>
    </row>
    <row r="443" spans="1:6" ht="24">
      <c r="A443" s="197">
        <v>7</v>
      </c>
      <c r="B443" s="95" t="s">
        <v>251</v>
      </c>
      <c r="C443" s="180" t="s">
        <v>1416</v>
      </c>
      <c r="D443" s="213">
        <f t="shared" si="12"/>
        <v>7.7</v>
      </c>
      <c r="E443" s="95" t="s">
        <v>1418</v>
      </c>
      <c r="F443" s="141">
        <v>17</v>
      </c>
    </row>
    <row r="444" spans="1:6" ht="12.75">
      <c r="A444" s="197">
        <v>8</v>
      </c>
      <c r="B444" s="95" t="s">
        <v>251</v>
      </c>
      <c r="C444" s="180" t="s">
        <v>1419</v>
      </c>
      <c r="D444" s="213">
        <f t="shared" si="12"/>
        <v>7.7</v>
      </c>
      <c r="E444" s="95" t="s">
        <v>1420</v>
      </c>
      <c r="F444" s="141">
        <v>100</v>
      </c>
    </row>
    <row r="445" spans="1:6" ht="24">
      <c r="A445" s="197">
        <v>9</v>
      </c>
      <c r="B445" s="95" t="s">
        <v>251</v>
      </c>
      <c r="C445" s="180" t="s">
        <v>513</v>
      </c>
      <c r="D445" s="213">
        <f t="shared" si="12"/>
        <v>8.8</v>
      </c>
      <c r="E445" s="95" t="s">
        <v>1559</v>
      </c>
      <c r="F445" s="141">
        <v>17</v>
      </c>
    </row>
    <row r="446" spans="1:6" ht="24">
      <c r="A446" s="197">
        <v>10</v>
      </c>
      <c r="B446" s="95" t="s">
        <v>251</v>
      </c>
      <c r="C446" s="180" t="s">
        <v>514</v>
      </c>
      <c r="D446" s="213">
        <f t="shared" si="12"/>
        <v>8.8</v>
      </c>
      <c r="E446" s="95" t="s">
        <v>515</v>
      </c>
      <c r="F446" s="141">
        <v>864</v>
      </c>
    </row>
    <row r="447" spans="1:6" ht="24">
      <c r="A447" s="197">
        <v>11</v>
      </c>
      <c r="B447" s="95" t="s">
        <v>251</v>
      </c>
      <c r="C447" s="180" t="s">
        <v>516</v>
      </c>
      <c r="D447" s="213">
        <f t="shared" si="12"/>
        <v>6.6</v>
      </c>
      <c r="E447" s="95" t="s">
        <v>2299</v>
      </c>
      <c r="F447" s="141">
        <v>1422</v>
      </c>
    </row>
    <row r="448" spans="1:6" ht="12.75">
      <c r="A448" s="197">
        <v>12</v>
      </c>
      <c r="B448" s="95" t="s">
        <v>251</v>
      </c>
      <c r="C448" s="180" t="s">
        <v>2300</v>
      </c>
      <c r="D448" s="213">
        <f t="shared" si="12"/>
        <v>42.9</v>
      </c>
      <c r="E448" s="95" t="s">
        <v>1560</v>
      </c>
      <c r="F448" s="141">
        <v>29</v>
      </c>
    </row>
    <row r="449" spans="1:6" ht="12.75">
      <c r="A449" s="197">
        <v>13</v>
      </c>
      <c r="B449" s="95" t="s">
        <v>251</v>
      </c>
      <c r="C449" s="180" t="s">
        <v>2301</v>
      </c>
      <c r="D449" s="213">
        <f t="shared" si="12"/>
        <v>0.495</v>
      </c>
      <c r="E449" s="95" t="s">
        <v>2302</v>
      </c>
      <c r="F449" s="141">
        <v>35</v>
      </c>
    </row>
    <row r="450" spans="1:6" ht="13.5" thickBot="1">
      <c r="A450" s="197">
        <v>14</v>
      </c>
      <c r="B450" s="95" t="s">
        <v>251</v>
      </c>
      <c r="C450" s="180" t="s">
        <v>266</v>
      </c>
      <c r="D450" s="213">
        <f t="shared" si="12"/>
        <v>83.6</v>
      </c>
      <c r="E450" s="95" t="s">
        <v>570</v>
      </c>
      <c r="F450" s="144">
        <v>49</v>
      </c>
    </row>
    <row r="451" spans="1:6" ht="13.5">
      <c r="A451" s="197">
        <v>15</v>
      </c>
      <c r="B451" s="95" t="s">
        <v>251</v>
      </c>
      <c r="C451" s="180" t="s">
        <v>571</v>
      </c>
      <c r="D451" s="213">
        <f t="shared" si="12"/>
        <v>8.8</v>
      </c>
      <c r="E451" s="95" t="s">
        <v>572</v>
      </c>
      <c r="F451" s="20"/>
    </row>
    <row r="452" spans="1:6" ht="36">
      <c r="A452" s="197">
        <v>16</v>
      </c>
      <c r="B452" s="95" t="s">
        <v>251</v>
      </c>
      <c r="C452" s="180" t="s">
        <v>573</v>
      </c>
      <c r="D452" s="213">
        <f t="shared" si="12"/>
        <v>18.7</v>
      </c>
      <c r="E452" s="95" t="s">
        <v>102</v>
      </c>
      <c r="F452" s="149">
        <v>190</v>
      </c>
    </row>
    <row r="453" spans="1:6" ht="24">
      <c r="A453" s="197">
        <v>17</v>
      </c>
      <c r="B453" s="95" t="s">
        <v>251</v>
      </c>
      <c r="C453" s="180" t="s">
        <v>577</v>
      </c>
      <c r="D453" s="213">
        <f t="shared" si="12"/>
        <v>110</v>
      </c>
      <c r="E453" s="95" t="s">
        <v>1425</v>
      </c>
      <c r="F453" s="148">
        <v>210</v>
      </c>
    </row>
    <row r="454" spans="1:6" ht="24">
      <c r="A454" s="197">
        <v>18</v>
      </c>
      <c r="B454" s="95" t="s">
        <v>251</v>
      </c>
      <c r="C454" s="180" t="s">
        <v>574</v>
      </c>
      <c r="D454" s="213">
        <f t="shared" si="12"/>
        <v>18.7</v>
      </c>
      <c r="E454" s="95" t="s">
        <v>103</v>
      </c>
      <c r="F454" s="149">
        <v>25</v>
      </c>
    </row>
    <row r="455" spans="1:6" ht="36">
      <c r="A455" s="197">
        <v>19</v>
      </c>
      <c r="B455" s="95" t="s">
        <v>251</v>
      </c>
      <c r="C455" s="180" t="s">
        <v>575</v>
      </c>
      <c r="D455" s="213">
        <f t="shared" si="12"/>
        <v>950.4</v>
      </c>
      <c r="E455" s="95" t="s">
        <v>1721</v>
      </c>
      <c r="F455" s="148">
        <v>790</v>
      </c>
    </row>
    <row r="456" spans="1:6" ht="36">
      <c r="A456" s="197">
        <v>20</v>
      </c>
      <c r="B456" s="95" t="s">
        <v>251</v>
      </c>
      <c r="C456" s="180" t="s">
        <v>576</v>
      </c>
      <c r="D456" s="213">
        <f t="shared" si="12"/>
        <v>1564.2</v>
      </c>
      <c r="E456" s="95" t="s">
        <v>466</v>
      </c>
      <c r="F456" s="141">
        <v>580</v>
      </c>
    </row>
    <row r="457" spans="1:6" ht="24">
      <c r="A457" s="197">
        <v>21</v>
      </c>
      <c r="B457" s="95" t="s">
        <v>251</v>
      </c>
      <c r="C457" s="180" t="s">
        <v>1427</v>
      </c>
      <c r="D457" s="213">
        <f t="shared" si="12"/>
        <v>31.9</v>
      </c>
      <c r="E457" s="95" t="s">
        <v>1400</v>
      </c>
      <c r="F457" s="141">
        <v>340</v>
      </c>
    </row>
    <row r="458" spans="1:6" ht="36">
      <c r="A458" s="197">
        <v>22</v>
      </c>
      <c r="B458" s="95" t="s">
        <v>251</v>
      </c>
      <c r="C458" s="180" t="s">
        <v>1426</v>
      </c>
      <c r="D458" s="213">
        <f t="shared" si="12"/>
        <v>38.5</v>
      </c>
      <c r="E458" s="95" t="s">
        <v>537</v>
      </c>
      <c r="F458" s="141">
        <v>510</v>
      </c>
    </row>
    <row r="459" spans="1:6" ht="25.5" customHeight="1" thickBot="1">
      <c r="A459" s="197">
        <v>23</v>
      </c>
      <c r="B459" s="95" t="s">
        <v>251</v>
      </c>
      <c r="C459" s="125" t="s">
        <v>538</v>
      </c>
      <c r="D459" s="212">
        <f t="shared" si="12"/>
        <v>53.9</v>
      </c>
      <c r="E459" s="95" t="s">
        <v>1195</v>
      </c>
      <c r="F459" s="146">
        <v>25</v>
      </c>
    </row>
    <row r="460" spans="1:6" ht="13.5">
      <c r="A460" s="363" t="s">
        <v>928</v>
      </c>
      <c r="B460" s="364"/>
      <c r="C460" s="364"/>
      <c r="D460" s="364"/>
      <c r="E460" s="364"/>
      <c r="F460" s="20"/>
    </row>
    <row r="461" spans="1:6" ht="36">
      <c r="A461" s="197">
        <v>1</v>
      </c>
      <c r="B461" s="95" t="s">
        <v>251</v>
      </c>
      <c r="C461" s="125" t="s">
        <v>1196</v>
      </c>
      <c r="D461" s="212">
        <f aca="true" t="shared" si="13" ref="D461:D492">SUM(F452,(F452/100*10))</f>
        <v>209</v>
      </c>
      <c r="E461" s="95" t="s">
        <v>539</v>
      </c>
      <c r="F461" s="190">
        <v>1.4</v>
      </c>
    </row>
    <row r="462" spans="1:6" ht="36">
      <c r="A462" s="197">
        <v>2</v>
      </c>
      <c r="B462" s="95" t="s">
        <v>251</v>
      </c>
      <c r="C462" s="125" t="s">
        <v>525</v>
      </c>
      <c r="D462" s="213">
        <f t="shared" si="13"/>
        <v>231</v>
      </c>
      <c r="E462" s="95" t="s">
        <v>395</v>
      </c>
      <c r="F462" s="141">
        <v>4.3</v>
      </c>
    </row>
    <row r="463" spans="1:6" ht="24">
      <c r="A463" s="197">
        <v>3</v>
      </c>
      <c r="B463" s="95" t="s">
        <v>251</v>
      </c>
      <c r="C463" s="125" t="s">
        <v>526</v>
      </c>
      <c r="D463" s="213">
        <f t="shared" si="13"/>
        <v>27.5</v>
      </c>
      <c r="E463" s="95" t="s">
        <v>1622</v>
      </c>
      <c r="F463" s="141">
        <v>4.9</v>
      </c>
    </row>
    <row r="464" spans="1:6" ht="36">
      <c r="A464" s="197">
        <v>4</v>
      </c>
      <c r="B464" s="95" t="s">
        <v>251</v>
      </c>
      <c r="C464" s="125" t="s">
        <v>396</v>
      </c>
      <c r="D464" s="213">
        <f t="shared" si="13"/>
        <v>869</v>
      </c>
      <c r="E464" s="95" t="s">
        <v>397</v>
      </c>
      <c r="F464" s="141">
        <v>29</v>
      </c>
    </row>
    <row r="465" spans="1:6" ht="24">
      <c r="A465" s="197">
        <v>5</v>
      </c>
      <c r="B465" s="95" t="s">
        <v>251</v>
      </c>
      <c r="C465" s="125" t="s">
        <v>398</v>
      </c>
      <c r="D465" s="212">
        <f t="shared" si="13"/>
        <v>638</v>
      </c>
      <c r="E465" s="95" t="s">
        <v>2059</v>
      </c>
      <c r="F465" s="141">
        <v>37</v>
      </c>
    </row>
    <row r="466" spans="1:6" ht="24">
      <c r="A466" s="197">
        <v>6</v>
      </c>
      <c r="B466" s="95" t="s">
        <v>251</v>
      </c>
      <c r="C466" s="125" t="s">
        <v>399</v>
      </c>
      <c r="D466" s="212">
        <f t="shared" si="13"/>
        <v>374</v>
      </c>
      <c r="E466" s="95" t="s">
        <v>1381</v>
      </c>
      <c r="F466" s="141">
        <v>37</v>
      </c>
    </row>
    <row r="467" spans="1:6" ht="24">
      <c r="A467" s="197">
        <v>7</v>
      </c>
      <c r="B467" s="95" t="s">
        <v>251</v>
      </c>
      <c r="C467" s="125" t="s">
        <v>400</v>
      </c>
      <c r="D467" s="212">
        <f t="shared" si="13"/>
        <v>561</v>
      </c>
      <c r="E467" s="95" t="s">
        <v>401</v>
      </c>
      <c r="F467" s="86"/>
    </row>
    <row r="468" spans="1:6" ht="24" thickBot="1">
      <c r="A468" s="197">
        <v>8</v>
      </c>
      <c r="B468" s="132" t="s">
        <v>251</v>
      </c>
      <c r="C468" s="131" t="s">
        <v>1623</v>
      </c>
      <c r="D468" s="213">
        <f t="shared" si="13"/>
        <v>27.5</v>
      </c>
      <c r="E468" s="132" t="s">
        <v>147</v>
      </c>
      <c r="F468" s="151">
        <v>39</v>
      </c>
    </row>
    <row r="469" spans="1:6" ht="26.25" customHeight="1">
      <c r="A469" s="353" t="s">
        <v>335</v>
      </c>
      <c r="B469" s="353"/>
      <c r="C469" s="353"/>
      <c r="D469" s="353"/>
      <c r="E469" s="353"/>
      <c r="F469" s="150">
        <v>39</v>
      </c>
    </row>
    <row r="470" spans="1:6" ht="25.5" customHeight="1">
      <c r="A470" s="197">
        <v>1</v>
      </c>
      <c r="B470" s="95" t="s">
        <v>251</v>
      </c>
      <c r="C470" s="125" t="s">
        <v>902</v>
      </c>
      <c r="D470" s="212">
        <f t="shared" si="13"/>
        <v>1.5399999999999998</v>
      </c>
      <c r="E470" s="95" t="s">
        <v>1261</v>
      </c>
      <c r="F470" s="151">
        <v>34</v>
      </c>
    </row>
    <row r="471" spans="1:6" ht="24">
      <c r="A471" s="197">
        <v>2</v>
      </c>
      <c r="B471" s="95" t="s">
        <v>251</v>
      </c>
      <c r="C471" s="125" t="s">
        <v>1262</v>
      </c>
      <c r="D471" s="213">
        <f t="shared" si="13"/>
        <v>4.7299999999999995</v>
      </c>
      <c r="E471" s="95" t="s">
        <v>148</v>
      </c>
      <c r="F471" s="151">
        <v>39</v>
      </c>
    </row>
    <row r="472" spans="1:6" ht="24">
      <c r="A472" s="197">
        <v>3</v>
      </c>
      <c r="B472" s="95" t="s">
        <v>251</v>
      </c>
      <c r="C472" s="125" t="s">
        <v>235</v>
      </c>
      <c r="D472" s="213">
        <f t="shared" si="13"/>
        <v>5.390000000000001</v>
      </c>
      <c r="E472" s="95" t="s">
        <v>1491</v>
      </c>
      <c r="F472" s="151">
        <v>49</v>
      </c>
    </row>
    <row r="473" spans="1:6" ht="36">
      <c r="A473" s="197">
        <v>4</v>
      </c>
      <c r="B473" s="95" t="s">
        <v>251</v>
      </c>
      <c r="C473" s="125" t="s">
        <v>1492</v>
      </c>
      <c r="D473" s="213">
        <f t="shared" si="13"/>
        <v>31.9</v>
      </c>
      <c r="E473" s="95" t="s">
        <v>955</v>
      </c>
      <c r="F473" s="151">
        <v>59</v>
      </c>
    </row>
    <row r="474" spans="1:6" ht="36">
      <c r="A474" s="197">
        <v>5</v>
      </c>
      <c r="B474" s="95" t="s">
        <v>251</v>
      </c>
      <c r="C474" s="125" t="s">
        <v>1051</v>
      </c>
      <c r="D474" s="213">
        <f t="shared" si="13"/>
        <v>40.7</v>
      </c>
      <c r="E474" s="95" t="s">
        <v>690</v>
      </c>
      <c r="F474" s="151">
        <v>56</v>
      </c>
    </row>
    <row r="475" spans="1:6" ht="13.5" thickBot="1">
      <c r="A475" s="251">
        <v>6</v>
      </c>
      <c r="B475" s="132" t="s">
        <v>251</v>
      </c>
      <c r="C475" s="131" t="s">
        <v>1052</v>
      </c>
      <c r="D475" s="214">
        <f t="shared" si="13"/>
        <v>40.7</v>
      </c>
      <c r="E475" s="253" t="s">
        <v>1053</v>
      </c>
      <c r="F475" s="151">
        <v>2.4</v>
      </c>
    </row>
    <row r="476" spans="1:6" ht="13.5">
      <c r="A476" s="361" t="s">
        <v>334</v>
      </c>
      <c r="B476" s="362"/>
      <c r="C476" s="362"/>
      <c r="D476" s="362"/>
      <c r="E476" s="362"/>
      <c r="F476" s="124">
        <v>6</v>
      </c>
    </row>
    <row r="477" spans="1:6" ht="24">
      <c r="A477" s="197">
        <v>1</v>
      </c>
      <c r="B477" s="95" t="s">
        <v>251</v>
      </c>
      <c r="C477" s="125" t="s">
        <v>290</v>
      </c>
      <c r="D477" s="212">
        <f t="shared" si="13"/>
        <v>42.9</v>
      </c>
      <c r="E477" s="95" t="s">
        <v>1578</v>
      </c>
      <c r="F477" s="124">
        <v>6</v>
      </c>
    </row>
    <row r="478" spans="1:6" ht="24" thickBot="1">
      <c r="A478" s="197">
        <v>2</v>
      </c>
      <c r="B478" s="122" t="s">
        <v>251</v>
      </c>
      <c r="C478" s="129" t="s">
        <v>691</v>
      </c>
      <c r="D478" s="213">
        <f t="shared" si="13"/>
        <v>42.9</v>
      </c>
      <c r="E478" s="122" t="s">
        <v>1576</v>
      </c>
      <c r="F478" s="265">
        <v>25</v>
      </c>
    </row>
    <row r="479" spans="1:6" ht="24">
      <c r="A479" s="197">
        <v>3</v>
      </c>
      <c r="B479" s="95" t="s">
        <v>251</v>
      </c>
      <c r="C479" s="125" t="s">
        <v>1054</v>
      </c>
      <c r="D479" s="213">
        <f t="shared" si="13"/>
        <v>37.4</v>
      </c>
      <c r="E479" s="95" t="s">
        <v>1577</v>
      </c>
      <c r="F479" s="20"/>
    </row>
    <row r="480" spans="1:6" ht="36.75" customHeight="1">
      <c r="A480" s="197">
        <v>4</v>
      </c>
      <c r="B480" s="95" t="s">
        <v>251</v>
      </c>
      <c r="C480" s="125" t="s">
        <v>291</v>
      </c>
      <c r="D480" s="213">
        <f t="shared" si="13"/>
        <v>42.9</v>
      </c>
      <c r="E480" s="95" t="s">
        <v>1579</v>
      </c>
      <c r="F480" s="149">
        <v>280</v>
      </c>
    </row>
    <row r="481" spans="1:6" ht="24">
      <c r="A481" s="197">
        <v>5</v>
      </c>
      <c r="B481" s="95" t="s">
        <v>251</v>
      </c>
      <c r="C481" s="161" t="s">
        <v>1561</v>
      </c>
      <c r="D481" s="213">
        <f t="shared" si="13"/>
        <v>53.9</v>
      </c>
      <c r="E481" s="158" t="s">
        <v>582</v>
      </c>
      <c r="F481" s="148">
        <v>1400</v>
      </c>
    </row>
    <row r="482" spans="1:6" ht="24">
      <c r="A482" s="197">
        <v>6</v>
      </c>
      <c r="B482" s="95" t="s">
        <v>251</v>
      </c>
      <c r="C482" s="161" t="s">
        <v>583</v>
      </c>
      <c r="D482" s="213">
        <f t="shared" si="13"/>
        <v>64.9</v>
      </c>
      <c r="E482" s="158" t="s">
        <v>584</v>
      </c>
      <c r="F482" s="149">
        <v>3300</v>
      </c>
    </row>
    <row r="483" spans="1:6" ht="24">
      <c r="A483" s="197">
        <v>7</v>
      </c>
      <c r="B483" s="95" t="s">
        <v>251</v>
      </c>
      <c r="C483" s="161" t="s">
        <v>585</v>
      </c>
      <c r="D483" s="213">
        <f t="shared" si="13"/>
        <v>61.6</v>
      </c>
      <c r="E483" s="158" t="s">
        <v>2316</v>
      </c>
      <c r="F483" s="141">
        <v>960</v>
      </c>
    </row>
    <row r="484" spans="1:6" ht="24" thickBot="1">
      <c r="A484" s="197">
        <v>8</v>
      </c>
      <c r="B484" s="95" t="s">
        <v>251</v>
      </c>
      <c r="C484" s="161" t="s">
        <v>2317</v>
      </c>
      <c r="D484" s="213">
        <f t="shared" si="13"/>
        <v>2.6399999999999997</v>
      </c>
      <c r="E484" s="158" t="s">
        <v>1399</v>
      </c>
      <c r="F484" s="144" t="s">
        <v>2485</v>
      </c>
    </row>
    <row r="485" spans="1:6" ht="24">
      <c r="A485" s="197">
        <v>9</v>
      </c>
      <c r="B485" s="95" t="s">
        <v>251</v>
      </c>
      <c r="C485" s="125" t="s">
        <v>930</v>
      </c>
      <c r="D485" s="213">
        <f t="shared" si="13"/>
        <v>6.6</v>
      </c>
      <c r="E485" s="95" t="s">
        <v>681</v>
      </c>
      <c r="F485" s="20"/>
    </row>
    <row r="486" spans="1:6" ht="24">
      <c r="A486" s="197">
        <v>10</v>
      </c>
      <c r="B486" s="95" t="s">
        <v>251</v>
      </c>
      <c r="C486" s="125" t="s">
        <v>931</v>
      </c>
      <c r="D486" s="213">
        <f t="shared" si="13"/>
        <v>6.6</v>
      </c>
      <c r="E486" s="95" t="s">
        <v>682</v>
      </c>
      <c r="F486" s="141">
        <v>59</v>
      </c>
    </row>
    <row r="487" spans="1:6" ht="24" thickBot="1">
      <c r="A487" s="197">
        <v>11</v>
      </c>
      <c r="B487" s="132" t="s">
        <v>251</v>
      </c>
      <c r="C487" s="159" t="s">
        <v>683</v>
      </c>
      <c r="D487" s="213">
        <f t="shared" si="13"/>
        <v>27.5</v>
      </c>
      <c r="E487" s="160" t="s">
        <v>684</v>
      </c>
      <c r="F487" s="149">
        <v>59</v>
      </c>
    </row>
    <row r="488" spans="1:6" ht="13.5">
      <c r="A488" s="353" t="s">
        <v>2109</v>
      </c>
      <c r="B488" s="353"/>
      <c r="C488" s="353"/>
      <c r="D488" s="353"/>
      <c r="E488" s="353"/>
      <c r="F488" s="149">
        <v>79</v>
      </c>
    </row>
    <row r="489" spans="1:6" ht="36" customHeight="1">
      <c r="A489" s="197">
        <v>1</v>
      </c>
      <c r="B489" s="95" t="s">
        <v>251</v>
      </c>
      <c r="C489" s="125" t="s">
        <v>1716</v>
      </c>
      <c r="D489" s="212">
        <f t="shared" si="13"/>
        <v>308</v>
      </c>
      <c r="E489" s="95" t="s">
        <v>710</v>
      </c>
      <c r="F489" s="149">
        <v>89</v>
      </c>
    </row>
    <row r="490" spans="1:6" ht="36">
      <c r="A490" s="197">
        <v>2</v>
      </c>
      <c r="B490" s="95" t="s">
        <v>251</v>
      </c>
      <c r="C490" s="125" t="s">
        <v>711</v>
      </c>
      <c r="D490" s="213">
        <f t="shared" si="13"/>
        <v>1540</v>
      </c>
      <c r="E490" s="95" t="s">
        <v>545</v>
      </c>
      <c r="F490" s="149">
        <v>110</v>
      </c>
    </row>
    <row r="491" spans="1:6" ht="36">
      <c r="A491" s="197">
        <v>3</v>
      </c>
      <c r="B491" s="95" t="s">
        <v>251</v>
      </c>
      <c r="C491" s="125" t="s">
        <v>462</v>
      </c>
      <c r="D491" s="213">
        <f t="shared" si="13"/>
        <v>3630</v>
      </c>
      <c r="E491" s="95" t="s">
        <v>1520</v>
      </c>
      <c r="F491" s="149">
        <v>110</v>
      </c>
    </row>
    <row r="492" spans="1:6" ht="12.75">
      <c r="A492" s="197">
        <v>4</v>
      </c>
      <c r="B492" s="95" t="s">
        <v>251</v>
      </c>
      <c r="C492" s="125" t="s">
        <v>1012</v>
      </c>
      <c r="D492" s="213">
        <f t="shared" si="13"/>
        <v>1056</v>
      </c>
      <c r="E492" s="95" t="s">
        <v>358</v>
      </c>
      <c r="F492" s="149">
        <v>120</v>
      </c>
    </row>
    <row r="493" spans="1:6" ht="12.75">
      <c r="A493" s="197">
        <v>5</v>
      </c>
      <c r="B493" s="95" t="s">
        <v>251</v>
      </c>
      <c r="C493" s="125" t="s">
        <v>359</v>
      </c>
      <c r="D493" s="212"/>
      <c r="E493" s="139" t="s">
        <v>360</v>
      </c>
      <c r="F493" s="142">
        <v>150</v>
      </c>
    </row>
  </sheetData>
  <sheetProtection password="CF76" sheet="1" objects="1" scenarios="1"/>
  <mergeCells count="31">
    <mergeCell ref="A476:E476"/>
    <mergeCell ref="A488:E488"/>
    <mergeCell ref="A344:E344"/>
    <mergeCell ref="A355:E355"/>
    <mergeCell ref="A396:E396"/>
    <mergeCell ref="A469:E469"/>
    <mergeCell ref="A28:E28"/>
    <mergeCell ref="A436:E436"/>
    <mergeCell ref="A460:E460"/>
    <mergeCell ref="A281:E281"/>
    <mergeCell ref="A413:E413"/>
    <mergeCell ref="A283:E283"/>
    <mergeCell ref="A302:E302"/>
    <mergeCell ref="A308:E308"/>
    <mergeCell ref="A322:E322"/>
    <mergeCell ref="A312:E312"/>
    <mergeCell ref="A226:E226"/>
    <mergeCell ref="A238:E238"/>
    <mergeCell ref="A205:E205"/>
    <mergeCell ref="A262:E262"/>
    <mergeCell ref="A4:E4"/>
    <mergeCell ref="A5:E5"/>
    <mergeCell ref="A7:E7"/>
    <mergeCell ref="A25:E25"/>
    <mergeCell ref="A36:E36"/>
    <mergeCell ref="A41:E41"/>
    <mergeCell ref="A187:E187"/>
    <mergeCell ref="A177:F177"/>
    <mergeCell ref="A152:F152"/>
    <mergeCell ref="A148:F148"/>
    <mergeCell ref="A57:F57"/>
  </mergeCells>
  <printOptions horizontalCentered="1"/>
  <pageMargins left="0.5511811023622047" right="0.5511811023622047" top="0.3937007874015748" bottom="0.7480314960629921" header="0.2362204724409449" footer="0.4330708661417323"/>
  <pageSetup orientation="portrait" paperSize="9" scale="83" r:id="rId2"/>
  <headerFooter alignWithMargins="0">
    <oddHeader>&amp;CСтраница &amp;P из &amp;N</oddHeader>
    <oddFooter xml:space="preserve">&amp;L&amp;"Century Gothic,обычный"ЗАО "ПриСТ"
E-Mail prist@prist.com;URL: www.prist.com&amp;R&amp;"Century Gothic,обычный"Тел: 777-5591,952-1714,952-5776
Факс: 236-4558, 952-6552  </oddFooter>
  </headerFooter>
  <rowBreaks count="10" manualBreakCount="10">
    <brk id="38" max="5" man="1"/>
    <brk id="88" max="5" man="1"/>
    <brk id="151" max="5" man="1"/>
    <brk id="213" max="5" man="1"/>
    <brk id="261" max="5" man="1"/>
    <brk id="299" max="5" man="1"/>
    <brk id="336" max="5" man="1"/>
    <brk id="379" max="5" man="1"/>
    <brk id="418" max="5" man="1"/>
    <brk id="45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"ПриСТ"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Димитрий Бобылёв</dc:creator>
  <cp:keywords/>
  <dc:description/>
  <cp:lastModifiedBy>Неизвестный</cp:lastModifiedBy>
  <cp:lastPrinted>2001-08-15T10:31:38Z</cp:lastPrinted>
  <dcterms:created xsi:type="dcterms:W3CDTF">2000-12-26T13:32:10Z</dcterms:created>
  <dcterms:modified xsi:type="dcterms:W3CDTF">2001-08-20T05:22:14Z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